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88" windowWidth="15996" windowHeight="7092" activeTab="0"/>
  </bookViews>
  <sheets>
    <sheet name="Rekapitulace stavby" sheetId="1" r:id="rId1"/>
    <sheet name="848_1 - MK C5" sheetId="2" r:id="rId2"/>
  </sheets>
  <definedNames>
    <definedName name="_xlnm.Print_Titles" localSheetId="1">'848_1 - MK C5'!$119:$119</definedName>
    <definedName name="_xlnm.Print_Titles" localSheetId="0">'Rekapitulace stavby'!$85:$85</definedName>
    <definedName name="_xlnm.Print_Area" localSheetId="1">'848_1 - MK C5'!$C$4:$Q$70,'848_1 - MK C5'!$C$76:$Q$103,'848_1 - MK C5'!$C$109:$Q$138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<sst xmlns="http://schemas.openxmlformats.org/spreadsheetml/2006/main" count="502" uniqueCount="195">
  <si>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</si>
  <si>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</si>
  <si>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</si>
  <si>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</si>
  <si>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</si>
  <si>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</si>
  <si>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</si>
  <si>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</si>
  <si>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</si>
  <si>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</si>
  <si>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</si>
  <si>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</si>
  <si>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</si>
  <si>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</si>
  <si>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</si>
  <si>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</si>
  <si>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</si>
  <si>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848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</si>
  <si>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</si>
  <si>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</si>
  <si>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komunikace - Křečkov</t>
  </si>
  <si>
    <t>0,1</t>
  </si>
  <si>
    <t>JKSO:</t>
  </si>
  <si>
    <t/>
  </si>
  <si>
    <t>CC-CZ:</t>
  </si>
  <si>
    <t>1</t>
  </si>
  <si>
    <t>Místo:</t>
  </si>
  <si>
    <t>Křečkov</t>
  </si>
  <si>
    <t>Datum:</t>
  </si>
  <si>
    <t>8. 12. 2017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</si>
  <si>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</si>
  <si>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</si>
  <si>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</si>
  <si>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</si>
  <si>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</si>
  <si>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</si>
  <si>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</si>
  <si>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</si>
  <si>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</si>
  <si>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</si>
  <si>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</si>
  <si>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Němec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</si>
  <si>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</si>
  <si>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</si>
  <si>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</si>
  <si>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</si>
  <si>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</si>
  <si>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</si>
  <si>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</si>
  <si>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</si>
  <si>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</si>
  <si>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</si>
  <si>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</si>
  <si>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</si>
  <si>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</si>
  <si>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</si>
  <si>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</si>
  <si>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</si>
  <si>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</si>
  <si>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</si>
  <si>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</si>
  <si>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</si>
  <si>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</si>
  <si>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</si>
  <si>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</si>
  <si>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</si>
  <si>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</si>
  <si>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</si>
  <si>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</si>
  <si>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</si>
  <si>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</si>
  <si>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</si>
  <si>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</si>
  <si>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</si>
  <si>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</si>
  <si>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</si>
  <si>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</si>
  <si>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</si>
  <si>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</si>
  <si>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</si>
  <si>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</si>
  <si>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</si>
  <si>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</si>
  <si>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</si>
  <si>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</si>
  <si>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{f289343b-d818-4714-ae9d-d7a13a4a0135}</t>
  </si>
  <si>
    <t>{00000000-0000-0000-0000-000000000000}</t>
  </si>
  <si>
    <t>/</t>
  </si>
  <si>
    <t>848_1</t>
  </si>
  <si>
    <t>MK C5</t>
  </si>
  <si>
    <t>{3c19b6e2-cb83-44a6-9dae-6443e9241629}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</si>
  <si>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</si>
  <si>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</si>
  <si>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</si>
  <si>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</si>
  <si>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</si>
  <si>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</si>
  <si>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</si>
  <si>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</si>
  <si>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</si>
  <si>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</si>
  <si>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</si>
  <si>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</si>
  <si>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</si>
  <si>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</si>
  <si>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</si>
  <si>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</si>
  <si>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</si>
  <si>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848_1 - MK C5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</si>
  <si>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</si>
  <si>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</si>
  <si>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</si>
  <si>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</si>
  <si>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</si>
  <si>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</si>
  <si>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</si>
  <si>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</si>
  <si>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</si>
  <si>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</si>
  <si>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</si>
  <si>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</si>
  <si>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</si>
  <si>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</si>
  <si>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</si>
  <si>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</si>
  <si>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</si>
  <si>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</si>
  <si>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</si>
  <si>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</si>
  <si>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</si>
  <si>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</si>
  <si>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</si>
  <si>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</si>
  <si>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</si>
  <si>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</si>
  <si>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</si>
  <si>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</si>
  <si>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</si>
  <si>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</si>
  <si>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</si>
  <si>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</si>
  <si>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</si>
  <si>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</si>
  <si>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</si>
  <si>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</si>
  <si>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113107223</t>
  </si>
  <si>
    <t>Odstranění podkladu pl přes 200 m2 z kameniva drceného tl 300 mm</t>
  </si>
  <si>
    <t>m2</t>
  </si>
  <si>
    <t>4</t>
  </si>
  <si>
    <t>1753564876</t>
  </si>
  <si>
    <t>113107241</t>
  </si>
  <si>
    <t>Odstranění podkladu pl přes 200 m2 živičných tl 50 mm</t>
  </si>
  <si>
    <t>1624230457</t>
  </si>
  <si>
    <t>3</t>
  </si>
  <si>
    <t>564861111</t>
  </si>
  <si>
    <t>Podklad ze štěrkodrtě ŠD tl 200 mm</t>
  </si>
  <si>
    <t>-1985703769</t>
  </si>
  <si>
    <t>565155121</t>
  </si>
  <si>
    <t>Asfaltový beton vrstva podkladní ACP 16 (obalované kamenivo OKS) tl 70 mm š přes 3 m</t>
  </si>
  <si>
    <t>-2123012143</t>
  </si>
  <si>
    <t>5</t>
  </si>
  <si>
    <t>567122112</t>
  </si>
  <si>
    <t>Podklad ze směsi stmelené cementem SC C 8/10 (KSC I) tl 130 mm</t>
  </si>
  <si>
    <t>-1044737184</t>
  </si>
  <si>
    <t>6</t>
  </si>
  <si>
    <t>573111112</t>
  </si>
  <si>
    <t>Postřik živičný infiltrační s posypem z asfaltu množství 1 kg/m2</t>
  </si>
  <si>
    <t>1619875980</t>
  </si>
  <si>
    <t>7</t>
  </si>
  <si>
    <t>573211107</t>
  </si>
  <si>
    <t>Postřik živičný spojovací z asfaltu v množství 0,30 kg/m2</t>
  </si>
  <si>
    <t>2048769484</t>
  </si>
  <si>
    <t>8</t>
  </si>
  <si>
    <t>577135121</t>
  </si>
  <si>
    <t>Asfaltový beton vrstva obrusná ACO 16 (ABH) tl 40 mm š přes 3 m z nemodifikovaného asfaltu</t>
  </si>
  <si>
    <t>-1757720530</t>
  </si>
  <si>
    <t>9</t>
  </si>
  <si>
    <t>899231111</t>
  </si>
  <si>
    <t>Výšková úprava uličního vstupu nebo vpusti do 200 mm zvýšením mříže</t>
  </si>
  <si>
    <t>kus</t>
  </si>
  <si>
    <t>137240157</t>
  </si>
  <si>
    <t>899331111</t>
  </si>
  <si>
    <t>Výšková úprava uličního vstupu nebo vpusti do 200 mm zvýšením poklopu</t>
  </si>
  <si>
    <t>-1545776610</t>
  </si>
  <si>
    <t>11</t>
  </si>
  <si>
    <t>899431111</t>
  </si>
  <si>
    <t>Výšková úprava uličního vstupu nebo vpusti do 200 mm zvýšením krycího hrnce, šoupěte nebo hydrantu</t>
  </si>
  <si>
    <t>1000778633</t>
  </si>
  <si>
    <t>12</t>
  </si>
  <si>
    <t>916921113</t>
  </si>
  <si>
    <t>Monolitické příkopy, krajníky nebo obrubníky pl do 0,20 m2 v přímce nebo oblouku r přes 20 m</t>
  </si>
  <si>
    <t>m</t>
  </si>
  <si>
    <t>477041808</t>
  </si>
  <si>
    <t>VP - Vícepráce</t>
  </si>
  <si>
    <t>PN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</si>
</sst>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1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2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3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2" fillId="33" borderId="0" xfId="0" applyFont="1" applyFill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6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7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164" fontId="68" fillId="0" borderId="0" xfId="0" applyNumberFormat="1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79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8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77" fillId="0" borderId="30" xfId="0" applyFont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81" fillId="0" borderId="0" xfId="0" applyFont="1" applyBorder="1" applyAlignment="1" applyProtection="1">
      <alignment vertical="center"/>
      <protection/>
    </xf>
    <xf numFmtId="4" fontId="82" fillId="0" borderId="22" xfId="0" applyNumberFormat="1" applyFont="1" applyBorder="1" applyAlignment="1" applyProtection="1">
      <alignment vertical="center"/>
      <protection/>
    </xf>
    <xf numFmtId="4" fontId="82" fillId="0" borderId="0" xfId="0" applyNumberFormat="1" applyFont="1" applyBorder="1" applyAlignment="1" applyProtection="1">
      <alignment vertical="center"/>
      <protection/>
    </xf>
    <xf numFmtId="166" fontId="82" fillId="0" borderId="0" xfId="0" applyNumberFormat="1" applyFont="1" applyBorder="1" applyAlignment="1" applyProtection="1">
      <alignment vertical="center"/>
      <protection/>
    </xf>
    <xf numFmtId="4" fontId="82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3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86" fillId="0" borderId="24" xfId="0" applyNumberFormat="1" applyFont="1" applyBorder="1" applyAlignment="1" applyProtection="1">
      <alignment vertical="center"/>
      <protection/>
    </xf>
    <xf numFmtId="4" fontId="86" fillId="0" borderId="25" xfId="0" applyNumberFormat="1" applyFont="1" applyBorder="1" applyAlignment="1" applyProtection="1">
      <alignment vertical="center"/>
      <protection/>
    </xf>
    <xf numFmtId="166" fontId="86" fillId="0" borderId="25" xfId="0" applyNumberFormat="1" applyFont="1" applyBorder="1" applyAlignment="1" applyProtection="1">
      <alignment vertical="center"/>
      <protection/>
    </xf>
    <xf numFmtId="4" fontId="86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0" fillId="0" borderId="0" xfId="0" applyFont="1" applyBorder="1" applyAlignment="1" applyProtection="1">
      <alignment horizontal="left" vertical="center"/>
      <protection/>
    </xf>
    <xf numFmtId="164" fontId="80" fillId="23" borderId="19" xfId="0" applyNumberFormat="1" applyFont="1" applyFill="1" applyBorder="1" applyAlignment="1" applyProtection="1">
      <alignment horizontal="center" vertical="center"/>
      <protection locked="0"/>
    </xf>
    <xf numFmtId="0" fontId="80" fillId="23" borderId="20" xfId="0" applyFont="1" applyFill="1" applyBorder="1" applyAlignment="1" applyProtection="1">
      <alignment horizontal="center" vertical="center"/>
      <protection locked="0"/>
    </xf>
    <xf numFmtId="4" fontId="80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80" fillId="23" borderId="22" xfId="0" applyNumberFormat="1" applyFont="1" applyFill="1" applyBorder="1" applyAlignment="1" applyProtection="1">
      <alignment horizontal="center" vertical="center"/>
      <protection locked="0"/>
    </xf>
    <xf numFmtId="0" fontId="80" fillId="23" borderId="0" xfId="0" applyFont="1" applyFill="1" applyBorder="1" applyAlignment="1" applyProtection="1">
      <alignment horizontal="center" vertical="center"/>
      <protection locked="0"/>
    </xf>
    <xf numFmtId="4" fontId="80" fillId="0" borderId="23" xfId="0" applyNumberFormat="1" applyFont="1" applyBorder="1" applyAlignment="1" applyProtection="1">
      <alignment vertical="center"/>
      <protection/>
    </xf>
    <xf numFmtId="164" fontId="80" fillId="23" borderId="24" xfId="0" applyNumberFormat="1" applyFont="1" applyFill="1" applyBorder="1" applyAlignment="1" applyProtection="1">
      <alignment horizontal="center" vertical="center"/>
      <protection locked="0"/>
    </xf>
    <xf numFmtId="0" fontId="80" fillId="23" borderId="25" xfId="0" applyFont="1" applyFill="1" applyBorder="1" applyAlignment="1" applyProtection="1">
      <alignment horizontal="center" vertical="center"/>
      <protection locked="0"/>
    </xf>
    <xf numFmtId="4" fontId="80" fillId="0" borderId="26" xfId="0" applyNumberFormat="1" applyFont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righ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87" fillId="0" borderId="0" xfId="0" applyFont="1" applyBorder="1" applyAlignment="1" applyProtection="1">
      <alignment horizontal="left" vertical="center"/>
      <protection/>
    </xf>
    <xf numFmtId="0" fontId="69" fillId="0" borderId="13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14" xfId="0" applyFont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13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0" fillId="0" borderId="14" xfId="0" applyFont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77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0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80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88" fillId="0" borderId="20" xfId="0" applyNumberFormat="1" applyFont="1" applyBorder="1" applyAlignment="1" applyProtection="1">
      <alignment/>
      <protection/>
    </xf>
    <xf numFmtId="166" fontId="88" fillId="0" borderId="2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71" fillId="0" borderId="13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left"/>
      <protection/>
    </xf>
    <xf numFmtId="0" fontId="71" fillId="0" borderId="14" xfId="0" applyFont="1" applyBorder="1" applyAlignment="1" applyProtection="1">
      <alignment/>
      <protection/>
    </xf>
    <xf numFmtId="0" fontId="71" fillId="0" borderId="22" xfId="0" applyFont="1" applyBorder="1" applyAlignment="1" applyProtection="1">
      <alignment/>
      <protection/>
    </xf>
    <xf numFmtId="166" fontId="71" fillId="0" borderId="0" xfId="0" applyNumberFormat="1" applyFont="1" applyBorder="1" applyAlignment="1" applyProtection="1">
      <alignment/>
      <protection/>
    </xf>
    <xf numFmtId="166" fontId="71" fillId="0" borderId="23" xfId="0" applyNumberFormat="1" applyFont="1" applyBorder="1" applyAlignment="1" applyProtection="1">
      <alignment/>
      <protection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4" fontId="71" fillId="0" borderId="0" xfId="0" applyNumberFormat="1" applyFont="1" applyAlignment="1">
      <alignment vertical="center"/>
    </xf>
    <xf numFmtId="0" fontId="70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68" fillId="23" borderId="33" xfId="0" applyFont="1" applyFill="1" applyBorder="1" applyAlignment="1" applyProtection="1">
      <alignment horizontal="left" vertical="center"/>
      <protection locked="0"/>
    </xf>
    <xf numFmtId="166" fontId="68" fillId="0" borderId="0" xfId="0" applyNumberFormat="1" applyFont="1" applyBorder="1" applyAlignment="1" applyProtection="1">
      <alignment vertical="center"/>
      <protection/>
    </xf>
    <xf numFmtId="166" fontId="68" fillId="0" borderId="23" xfId="0" applyNumberFormat="1" applyFont="1" applyBorder="1" applyAlignment="1" applyProtection="1">
      <alignment vertical="center"/>
      <protection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89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164" fontId="68" fillId="0" borderId="0" xfId="0" applyNumberFormat="1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4" fontId="89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2" fillId="0" borderId="19" xfId="0" applyFont="1" applyBorder="1" applyAlignment="1">
      <alignment horizontal="center" vertical="center"/>
    </xf>
    <xf numFmtId="0" fontId="82" fillId="0" borderId="20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22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4" fontId="85" fillId="0" borderId="0" xfId="0" applyNumberFormat="1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horizontal="left" vertical="center" wrapText="1"/>
      <protection/>
    </xf>
    <xf numFmtId="4" fontId="70" fillId="23" borderId="0" xfId="0" applyNumberFormat="1" applyFont="1" applyFill="1" applyBorder="1" applyAlignment="1" applyProtection="1">
      <alignment vertical="center"/>
      <protection locked="0"/>
    </xf>
    <xf numFmtId="4" fontId="70" fillId="0" borderId="0" xfId="0" applyNumberFormat="1" applyFont="1" applyBorder="1" applyAlignment="1" applyProtection="1">
      <alignment vertical="center"/>
      <protection/>
    </xf>
    <xf numFmtId="0" fontId="70" fillId="23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 vertical="center"/>
      <protection/>
    </xf>
    <xf numFmtId="4" fontId="81" fillId="0" borderId="0" xfId="0" applyNumberFormat="1" applyFont="1" applyBorder="1" applyAlignment="1" applyProtection="1">
      <alignment horizontal="right" vertical="center"/>
      <protection/>
    </xf>
    <xf numFmtId="4" fontId="81" fillId="0" borderId="0" xfId="0" applyNumberFormat="1" applyFont="1" applyBorder="1" applyAlignment="1" applyProtection="1">
      <alignment vertical="center"/>
      <protection/>
    </xf>
    <xf numFmtId="4" fontId="81" fillId="35" borderId="0" xfId="0" applyNumberFormat="1" applyFont="1" applyFill="1" applyBorder="1" applyAlignment="1" applyProtection="1">
      <alignment vertical="center"/>
      <protection/>
    </xf>
    <xf numFmtId="0" fontId="75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7" fillId="0" borderId="0" xfId="0" applyFont="1" applyBorder="1" applyAlignment="1" applyProtection="1">
      <alignment horizontal="left" vertical="center" wrapText="1"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2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68" fillId="0" borderId="0" xfId="0" applyNumberFormat="1" applyFont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4" fontId="4" fillId="35" borderId="34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4" fontId="87" fillId="0" borderId="0" xfId="0" applyNumberFormat="1" applyFont="1" applyBorder="1" applyAlignment="1" applyProtection="1">
      <alignment vertical="center"/>
      <protection/>
    </xf>
    <xf numFmtId="4" fontId="6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4" fontId="81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69" fillId="0" borderId="0" xfId="0" applyNumberFormat="1" applyFont="1" applyBorder="1" applyAlignment="1" applyProtection="1">
      <alignment/>
      <protection/>
    </xf>
    <xf numFmtId="4" fontId="70" fillId="0" borderId="25" xfId="0" applyNumberFormat="1" applyFont="1" applyBorder="1" applyAlignment="1" applyProtection="1">
      <alignment/>
      <protection/>
    </xf>
    <xf numFmtId="4" fontId="70" fillId="0" borderId="25" xfId="0" applyNumberFormat="1" applyFont="1" applyBorder="1" applyAlignment="1" applyProtection="1">
      <alignment vertical="center"/>
      <protection/>
    </xf>
    <xf numFmtId="4" fontId="70" fillId="0" borderId="31" xfId="0" applyNumberFormat="1" applyFont="1" applyBorder="1" applyAlignment="1" applyProtection="1">
      <alignment/>
      <protection/>
    </xf>
    <xf numFmtId="4" fontId="70" fillId="0" borderId="31" xfId="0" applyNumberFormat="1" applyFont="1" applyBorder="1" applyAlignment="1" applyProtection="1">
      <alignment vertical="center"/>
      <protection/>
    </xf>
    <xf numFmtId="4" fontId="69" fillId="0" borderId="20" xfId="0" applyNumberFormat="1" applyFont="1" applyBorder="1" applyAlignment="1" applyProtection="1">
      <alignment/>
      <protection/>
    </xf>
    <xf numFmtId="4" fontId="69" fillId="0" borderId="20" xfId="0" applyNumberFormat="1" applyFont="1" applyBorder="1" applyAlignment="1" applyProtection="1">
      <alignment vertical="center"/>
      <protection/>
    </xf>
    <xf numFmtId="0" fontId="74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75" customHeight="1">
      <c r="C2" s="169" t="s">
        <v>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R2" s="214" t="s">
        <v>8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8" t="s">
        <v>9</v>
      </c>
      <c r="BT2" s="18" t="s">
        <v>10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75" customHeight="1">
      <c r="B4" s="22"/>
      <c r="C4" s="171" t="s">
        <v>12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23"/>
      <c r="AS4" s="17" t="s">
        <v>13</v>
      </c>
      <c r="BE4" s="24" t="s">
        <v>14</v>
      </c>
      <c r="BS4" s="18" t="s">
        <v>15</v>
      </c>
    </row>
    <row r="5" spans="2:71" ht="14.2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75" t="s">
        <v>17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25"/>
      <c r="AQ5" s="23"/>
      <c r="BE5" s="173" t="s">
        <v>18</v>
      </c>
      <c r="BS5" s="18" t="s">
        <v>9</v>
      </c>
    </row>
    <row r="6" spans="2:71" ht="36.7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77" t="s">
        <v>20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5"/>
      <c r="AQ6" s="23"/>
      <c r="BE6" s="174"/>
      <c r="BS6" s="18" t="s">
        <v>21</v>
      </c>
    </row>
    <row r="7" spans="2:71" ht="14.25" customHeight="1">
      <c r="B7" s="22"/>
      <c r="C7" s="25"/>
      <c r="D7" s="29" t="s">
        <v>22</v>
      </c>
      <c r="E7" s="25"/>
      <c r="F7" s="25"/>
      <c r="G7" s="25"/>
      <c r="H7" s="25"/>
      <c r="I7" s="25"/>
      <c r="J7" s="25"/>
      <c r="K7" s="27" t="s">
        <v>23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24</v>
      </c>
      <c r="AL7" s="25"/>
      <c r="AM7" s="25"/>
      <c r="AN7" s="27" t="s">
        <v>23</v>
      </c>
      <c r="AO7" s="25"/>
      <c r="AP7" s="25"/>
      <c r="AQ7" s="23"/>
      <c r="BE7" s="174"/>
      <c r="BS7" s="18" t="s">
        <v>25</v>
      </c>
    </row>
    <row r="8" spans="2:71" ht="14.25" customHeight="1">
      <c r="B8" s="22"/>
      <c r="C8" s="25"/>
      <c r="D8" s="29" t="s">
        <v>26</v>
      </c>
      <c r="E8" s="25"/>
      <c r="F8" s="25"/>
      <c r="G8" s="25"/>
      <c r="H8" s="25"/>
      <c r="I8" s="25"/>
      <c r="J8" s="25"/>
      <c r="K8" s="27" t="s">
        <v>27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28</v>
      </c>
      <c r="AL8" s="25"/>
      <c r="AM8" s="25"/>
      <c r="AN8" s="30" t="s">
        <v>29</v>
      </c>
      <c r="AO8" s="25"/>
      <c r="AP8" s="25"/>
      <c r="AQ8" s="23"/>
      <c r="BE8" s="174"/>
      <c r="BS8" s="18" t="s">
        <v>30</v>
      </c>
    </row>
    <row r="9" spans="2:71" ht="14.2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4"/>
      <c r="BS9" s="18" t="s">
        <v>31</v>
      </c>
    </row>
    <row r="10" spans="2:71" ht="14.25" customHeight="1">
      <c r="B10" s="22"/>
      <c r="C10" s="25"/>
      <c r="D10" s="29" t="s">
        <v>32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33</v>
      </c>
      <c r="AL10" s="25"/>
      <c r="AM10" s="25"/>
      <c r="AN10" s="27" t="s">
        <v>23</v>
      </c>
      <c r="AO10" s="25"/>
      <c r="AP10" s="25"/>
      <c r="AQ10" s="23"/>
      <c r="BE10" s="174"/>
      <c r="BS10" s="18" t="s">
        <v>21</v>
      </c>
    </row>
    <row r="11" spans="2:71" ht="18" customHeight="1">
      <c r="B11" s="22"/>
      <c r="C11" s="25"/>
      <c r="D11" s="25"/>
      <c r="E11" s="27" t="s">
        <v>34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35</v>
      </c>
      <c r="AL11" s="25"/>
      <c r="AM11" s="25"/>
      <c r="AN11" s="27" t="s">
        <v>23</v>
      </c>
      <c r="AO11" s="25"/>
      <c r="AP11" s="25"/>
      <c r="AQ11" s="23"/>
      <c r="BE11" s="174"/>
      <c r="BS11" s="18" t="s">
        <v>21</v>
      </c>
    </row>
    <row r="12" spans="2:71" ht="6.7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4"/>
      <c r="BS12" s="18" t="s">
        <v>21</v>
      </c>
    </row>
    <row r="13" spans="2:71" ht="14.25" customHeight="1">
      <c r="B13" s="22"/>
      <c r="C13" s="25"/>
      <c r="D13" s="29" t="s">
        <v>36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33</v>
      </c>
      <c r="AL13" s="25"/>
      <c r="AM13" s="25"/>
      <c r="AN13" s="31" t="s">
        <v>37</v>
      </c>
      <c r="AO13" s="25"/>
      <c r="AP13" s="25"/>
      <c r="AQ13" s="23"/>
      <c r="BE13" s="174"/>
      <c r="BS13" s="18" t="s">
        <v>21</v>
      </c>
    </row>
    <row r="14" spans="2:71" ht="12.75">
      <c r="B14" s="22"/>
      <c r="C14" s="25"/>
      <c r="D14" s="25"/>
      <c r="E14" s="178" t="s">
        <v>37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9" t="s">
        <v>35</v>
      </c>
      <c r="AL14" s="25"/>
      <c r="AM14" s="25"/>
      <c r="AN14" s="31" t="s">
        <v>37</v>
      </c>
      <c r="AO14" s="25"/>
      <c r="AP14" s="25"/>
      <c r="AQ14" s="23"/>
      <c r="BE14" s="174"/>
      <c r="BS14" s="18" t="s">
        <v>21</v>
      </c>
    </row>
    <row r="15" spans="2:71" ht="6.7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4"/>
      <c r="BS15" s="18" t="s">
        <v>6</v>
      </c>
    </row>
    <row r="16" spans="2:71" ht="14.25" customHeight="1">
      <c r="B16" s="22"/>
      <c r="C16" s="25"/>
      <c r="D16" s="29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33</v>
      </c>
      <c r="AL16" s="25"/>
      <c r="AM16" s="25"/>
      <c r="AN16" s="27" t="s">
        <v>23</v>
      </c>
      <c r="AO16" s="25"/>
      <c r="AP16" s="25"/>
      <c r="AQ16" s="23"/>
      <c r="BE16" s="174"/>
      <c r="BS16" s="18" t="s">
        <v>6</v>
      </c>
    </row>
    <row r="17" spans="2:71" ht="18" customHeight="1">
      <c r="B17" s="22"/>
      <c r="C17" s="25"/>
      <c r="D17" s="25"/>
      <c r="E17" s="27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35</v>
      </c>
      <c r="AL17" s="25"/>
      <c r="AM17" s="25"/>
      <c r="AN17" s="27" t="s">
        <v>23</v>
      </c>
      <c r="AO17" s="25"/>
      <c r="AP17" s="25"/>
      <c r="AQ17" s="23"/>
      <c r="BE17" s="174"/>
      <c r="BS17" s="18" t="s">
        <v>39</v>
      </c>
    </row>
    <row r="18" spans="2:71" ht="6.7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4"/>
      <c r="BS18" s="18" t="s">
        <v>9</v>
      </c>
    </row>
    <row r="19" spans="2:71" ht="14.25" customHeight="1">
      <c r="B19" s="22"/>
      <c r="C19" s="25"/>
      <c r="D19" s="29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33</v>
      </c>
      <c r="AL19" s="25"/>
      <c r="AM19" s="25"/>
      <c r="AN19" s="27" t="s">
        <v>23</v>
      </c>
      <c r="AO19" s="25"/>
      <c r="AP19" s="25"/>
      <c r="AQ19" s="23"/>
      <c r="BE19" s="174"/>
      <c r="BS19" s="18" t="s">
        <v>9</v>
      </c>
    </row>
    <row r="20" spans="2:57" ht="18" customHeight="1">
      <c r="B20" s="22"/>
      <c r="C20" s="25"/>
      <c r="D20" s="25"/>
      <c r="E20" s="27" t="s">
        <v>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35</v>
      </c>
      <c r="AL20" s="25"/>
      <c r="AM20" s="25"/>
      <c r="AN20" s="27" t="s">
        <v>23</v>
      </c>
      <c r="AO20" s="25"/>
      <c r="AP20" s="25"/>
      <c r="AQ20" s="23"/>
      <c r="BE20" s="174"/>
    </row>
    <row r="21" spans="2:57" ht="6.7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4"/>
    </row>
    <row r="22" spans="2:57" ht="12.75">
      <c r="B22" s="22"/>
      <c r="C22" s="25"/>
      <c r="D22" s="29" t="s">
        <v>42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4"/>
    </row>
    <row r="23" spans="2:57" ht="16.5" customHeight="1">
      <c r="B23" s="22"/>
      <c r="C23" s="25"/>
      <c r="D23" s="25"/>
      <c r="E23" s="180" t="s">
        <v>23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25"/>
      <c r="AP23" s="25"/>
      <c r="AQ23" s="23"/>
      <c r="BE23" s="174"/>
    </row>
    <row r="24" spans="2:57" ht="6.7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4"/>
    </row>
    <row r="25" spans="2:57" ht="6.7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4"/>
    </row>
    <row r="26" spans="2:57" ht="14.25" customHeight="1">
      <c r="B26" s="22"/>
      <c r="C26" s="25"/>
      <c r="D26" s="33" t="s">
        <v>43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1">
        <f>ROUND(AG87,2)</f>
        <v>0</v>
      </c>
      <c r="AL26" s="176"/>
      <c r="AM26" s="176"/>
      <c r="AN26" s="176"/>
      <c r="AO26" s="176"/>
      <c r="AP26" s="25"/>
      <c r="AQ26" s="23"/>
      <c r="BE26" s="174"/>
    </row>
    <row r="27" spans="2:57" ht="14.25" customHeight="1">
      <c r="B27" s="22"/>
      <c r="C27" s="25"/>
      <c r="D27" s="33" t="s">
        <v>44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1">
        <f>ROUND(AG90,2)</f>
        <v>0</v>
      </c>
      <c r="AL27" s="181"/>
      <c r="AM27" s="181"/>
      <c r="AN27" s="181"/>
      <c r="AO27" s="181"/>
      <c r="AP27" s="25"/>
      <c r="AQ27" s="23"/>
      <c r="BE27" s="174"/>
    </row>
    <row r="28" spans="2:57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4"/>
    </row>
    <row r="29" spans="2:57" s="1" customFormat="1" ht="25.5" customHeight="1">
      <c r="B29" s="34"/>
      <c r="C29" s="35"/>
      <c r="D29" s="37" t="s">
        <v>45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2">
        <f>ROUND(AK26+AK27,2)</f>
        <v>0</v>
      </c>
      <c r="AL29" s="183"/>
      <c r="AM29" s="183"/>
      <c r="AN29" s="183"/>
      <c r="AO29" s="183"/>
      <c r="AP29" s="35"/>
      <c r="AQ29" s="36"/>
      <c r="BE29" s="174"/>
    </row>
    <row r="30" spans="2:57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4"/>
    </row>
    <row r="31" spans="2:57" s="2" customFormat="1" ht="14.25" customHeight="1">
      <c r="B31" s="39"/>
      <c r="C31" s="40"/>
      <c r="D31" s="41" t="s">
        <v>46</v>
      </c>
      <c r="E31" s="40"/>
      <c r="F31" s="41" t="s">
        <v>47</v>
      </c>
      <c r="G31" s="40"/>
      <c r="H31" s="40"/>
      <c r="I31" s="40"/>
      <c r="J31" s="40"/>
      <c r="K31" s="40"/>
      <c r="L31" s="184">
        <v>0.21</v>
      </c>
      <c r="M31" s="185"/>
      <c r="N31" s="185"/>
      <c r="O31" s="185"/>
      <c r="P31" s="40"/>
      <c r="Q31" s="40"/>
      <c r="R31" s="40"/>
      <c r="S31" s="40"/>
      <c r="T31" s="43" t="s">
        <v>48</v>
      </c>
      <c r="U31" s="40"/>
      <c r="V31" s="40"/>
      <c r="W31" s="186">
        <f>ROUND(AZ87+SUM(CD91:CD95),2)</f>
        <v>0</v>
      </c>
      <c r="X31" s="185"/>
      <c r="Y31" s="185"/>
      <c r="Z31" s="185"/>
      <c r="AA31" s="185"/>
      <c r="AB31" s="185"/>
      <c r="AC31" s="185"/>
      <c r="AD31" s="185"/>
      <c r="AE31" s="185"/>
      <c r="AF31" s="40"/>
      <c r="AG31" s="40"/>
      <c r="AH31" s="40"/>
      <c r="AI31" s="40"/>
      <c r="AJ31" s="40"/>
      <c r="AK31" s="186">
        <f>ROUND(AV87+SUM(BY91:BY95),2)</f>
        <v>0</v>
      </c>
      <c r="AL31" s="185"/>
      <c r="AM31" s="185"/>
      <c r="AN31" s="185"/>
      <c r="AO31" s="185"/>
      <c r="AP31" s="40"/>
      <c r="AQ31" s="44"/>
      <c r="BE31" s="174"/>
    </row>
    <row r="32" spans="2:57" s="2" customFormat="1" ht="14.25" customHeight="1">
      <c r="B32" s="39"/>
      <c r="C32" s="40"/>
      <c r="D32" s="40"/>
      <c r="E32" s="40"/>
      <c r="F32" s="41" t="s">
        <v>49</v>
      </c>
      <c r="G32" s="40"/>
      <c r="H32" s="40"/>
      <c r="I32" s="40"/>
      <c r="J32" s="40"/>
      <c r="K32" s="40"/>
      <c r="L32" s="184">
        <v>0.15</v>
      </c>
      <c r="M32" s="185"/>
      <c r="N32" s="185"/>
      <c r="O32" s="185"/>
      <c r="P32" s="40"/>
      <c r="Q32" s="40"/>
      <c r="R32" s="40"/>
      <c r="S32" s="40"/>
      <c r="T32" s="43" t="s">
        <v>48</v>
      </c>
      <c r="U32" s="40"/>
      <c r="V32" s="40"/>
      <c r="W32" s="186">
        <f>ROUND(BA87+SUM(CE91:CE95),2)</f>
        <v>0</v>
      </c>
      <c r="X32" s="185"/>
      <c r="Y32" s="185"/>
      <c r="Z32" s="185"/>
      <c r="AA32" s="185"/>
      <c r="AB32" s="185"/>
      <c r="AC32" s="185"/>
      <c r="AD32" s="185"/>
      <c r="AE32" s="185"/>
      <c r="AF32" s="40"/>
      <c r="AG32" s="40"/>
      <c r="AH32" s="40"/>
      <c r="AI32" s="40"/>
      <c r="AJ32" s="40"/>
      <c r="AK32" s="186">
        <f>ROUND(AW87+SUM(BZ91:BZ95),2)</f>
        <v>0</v>
      </c>
      <c r="AL32" s="185"/>
      <c r="AM32" s="185"/>
      <c r="AN32" s="185"/>
      <c r="AO32" s="185"/>
      <c r="AP32" s="40"/>
      <c r="AQ32" s="44"/>
      <c r="BE32" s="174"/>
    </row>
    <row r="33" spans="2:57" s="2" customFormat="1" ht="14.25" customHeight="1" hidden="1">
      <c r="B33" s="39"/>
      <c r="C33" s="40"/>
      <c r="D33" s="40"/>
      <c r="E33" s="40"/>
      <c r="F33" s="41" t="s">
        <v>50</v>
      </c>
      <c r="G33" s="40"/>
      <c r="H33" s="40"/>
      <c r="I33" s="40"/>
      <c r="J33" s="40"/>
      <c r="K33" s="40"/>
      <c r="L33" s="184">
        <v>0.21</v>
      </c>
      <c r="M33" s="185"/>
      <c r="N33" s="185"/>
      <c r="O33" s="185"/>
      <c r="P33" s="40"/>
      <c r="Q33" s="40"/>
      <c r="R33" s="40"/>
      <c r="S33" s="40"/>
      <c r="T33" s="43" t="s">
        <v>48</v>
      </c>
      <c r="U33" s="40"/>
      <c r="V33" s="40"/>
      <c r="W33" s="186">
        <f>ROUND(BB87+SUM(CF91:CF95),2)</f>
        <v>0</v>
      </c>
      <c r="X33" s="185"/>
      <c r="Y33" s="185"/>
      <c r="Z33" s="185"/>
      <c r="AA33" s="185"/>
      <c r="AB33" s="185"/>
      <c r="AC33" s="185"/>
      <c r="AD33" s="185"/>
      <c r="AE33" s="185"/>
      <c r="AF33" s="40"/>
      <c r="AG33" s="40"/>
      <c r="AH33" s="40"/>
      <c r="AI33" s="40"/>
      <c r="AJ33" s="40"/>
      <c r="AK33" s="186">
        <v>0</v>
      </c>
      <c r="AL33" s="185"/>
      <c r="AM33" s="185"/>
      <c r="AN33" s="185"/>
      <c r="AO33" s="185"/>
      <c r="AP33" s="40"/>
      <c r="AQ33" s="44"/>
      <c r="BE33" s="174"/>
    </row>
    <row r="34" spans="2:57" s="2" customFormat="1" ht="14.25" customHeight="1" hidden="1">
      <c r="B34" s="39"/>
      <c r="C34" s="40"/>
      <c r="D34" s="40"/>
      <c r="E34" s="40"/>
      <c r="F34" s="41" t="s">
        <v>51</v>
      </c>
      <c r="G34" s="40"/>
      <c r="H34" s="40"/>
      <c r="I34" s="40"/>
      <c r="J34" s="40"/>
      <c r="K34" s="40"/>
      <c r="L34" s="184">
        <v>0.15</v>
      </c>
      <c r="M34" s="185"/>
      <c r="N34" s="185"/>
      <c r="O34" s="185"/>
      <c r="P34" s="40"/>
      <c r="Q34" s="40"/>
      <c r="R34" s="40"/>
      <c r="S34" s="40"/>
      <c r="T34" s="43" t="s">
        <v>48</v>
      </c>
      <c r="U34" s="40"/>
      <c r="V34" s="40"/>
      <c r="W34" s="186">
        <f>ROUND(BC87+SUM(CG91:CG95),2)</f>
        <v>0</v>
      </c>
      <c r="X34" s="185"/>
      <c r="Y34" s="185"/>
      <c r="Z34" s="185"/>
      <c r="AA34" s="185"/>
      <c r="AB34" s="185"/>
      <c r="AC34" s="185"/>
      <c r="AD34" s="185"/>
      <c r="AE34" s="185"/>
      <c r="AF34" s="40"/>
      <c r="AG34" s="40"/>
      <c r="AH34" s="40"/>
      <c r="AI34" s="40"/>
      <c r="AJ34" s="40"/>
      <c r="AK34" s="186">
        <v>0</v>
      </c>
      <c r="AL34" s="185"/>
      <c r="AM34" s="185"/>
      <c r="AN34" s="185"/>
      <c r="AO34" s="185"/>
      <c r="AP34" s="40"/>
      <c r="AQ34" s="44"/>
      <c r="BE34" s="174"/>
    </row>
    <row r="35" spans="2:43" s="2" customFormat="1" ht="14.25" customHeight="1" hidden="1">
      <c r="B35" s="39"/>
      <c r="C35" s="40"/>
      <c r="D35" s="40"/>
      <c r="E35" s="40"/>
      <c r="F35" s="41" t="s">
        <v>52</v>
      </c>
      <c r="G35" s="40"/>
      <c r="H35" s="40"/>
      <c r="I35" s="40"/>
      <c r="J35" s="40"/>
      <c r="K35" s="40"/>
      <c r="L35" s="184">
        <v>0</v>
      </c>
      <c r="M35" s="185"/>
      <c r="N35" s="185"/>
      <c r="O35" s="185"/>
      <c r="P35" s="40"/>
      <c r="Q35" s="40"/>
      <c r="R35" s="40"/>
      <c r="S35" s="40"/>
      <c r="T35" s="43" t="s">
        <v>48</v>
      </c>
      <c r="U35" s="40"/>
      <c r="V35" s="40"/>
      <c r="W35" s="186">
        <f>ROUND(BD87+SUM(CH91:CH95),2)</f>
        <v>0</v>
      </c>
      <c r="X35" s="185"/>
      <c r="Y35" s="185"/>
      <c r="Z35" s="185"/>
      <c r="AA35" s="185"/>
      <c r="AB35" s="185"/>
      <c r="AC35" s="185"/>
      <c r="AD35" s="185"/>
      <c r="AE35" s="185"/>
      <c r="AF35" s="40"/>
      <c r="AG35" s="40"/>
      <c r="AH35" s="40"/>
      <c r="AI35" s="40"/>
      <c r="AJ35" s="40"/>
      <c r="AK35" s="186">
        <v>0</v>
      </c>
      <c r="AL35" s="185"/>
      <c r="AM35" s="185"/>
      <c r="AN35" s="185"/>
      <c r="AO35" s="185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53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54</v>
      </c>
      <c r="U37" s="47"/>
      <c r="V37" s="47"/>
      <c r="W37" s="47"/>
      <c r="X37" s="187" t="s">
        <v>55</v>
      </c>
      <c r="Y37" s="188"/>
      <c r="Z37" s="188"/>
      <c r="AA37" s="188"/>
      <c r="AB37" s="188"/>
      <c r="AC37" s="47"/>
      <c r="AD37" s="47"/>
      <c r="AE37" s="47"/>
      <c r="AF37" s="47"/>
      <c r="AG37" s="47"/>
      <c r="AH37" s="47"/>
      <c r="AI37" s="47"/>
      <c r="AJ37" s="47"/>
      <c r="AK37" s="189">
        <f>SUM(AK29:AK35)</f>
        <v>0</v>
      </c>
      <c r="AL37" s="188"/>
      <c r="AM37" s="188"/>
      <c r="AN37" s="188"/>
      <c r="AO37" s="190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2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2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2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2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2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4.25">
      <c r="B49" s="34"/>
      <c r="C49" s="35"/>
      <c r="D49" s="49" t="s">
        <v>56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2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2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2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2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2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2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2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4.25">
      <c r="B58" s="34"/>
      <c r="C58" s="35"/>
      <c r="D58" s="54" t="s">
        <v>58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59</v>
      </c>
      <c r="AN58" s="55"/>
      <c r="AO58" s="57"/>
      <c r="AP58" s="35"/>
      <c r="AQ58" s="36"/>
    </row>
    <row r="59" spans="2:43" ht="12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4.25">
      <c r="B60" s="34"/>
      <c r="C60" s="35"/>
      <c r="D60" s="49" t="s">
        <v>60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2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2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2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2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2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2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2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4.25">
      <c r="B69" s="34"/>
      <c r="C69" s="35"/>
      <c r="D69" s="54" t="s">
        <v>58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59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171" t="s">
        <v>62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36"/>
    </row>
    <row r="77" spans="2:43" s="3" customFormat="1" ht="14.2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848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1" t="str">
        <f>K6</f>
        <v>Oprava komunikace - Křečkov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2.75">
      <c r="B80" s="34"/>
      <c r="C80" s="29" t="s">
        <v>26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Křečkov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28</v>
      </c>
      <c r="AJ80" s="35"/>
      <c r="AK80" s="35"/>
      <c r="AL80" s="35"/>
      <c r="AM80" s="72" t="str">
        <f>IF(AN8="","",AN8)</f>
        <v>8. 12. 2017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2.75">
      <c r="B82" s="34"/>
      <c r="C82" s="29" t="s">
        <v>32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38</v>
      </c>
      <c r="AJ82" s="35"/>
      <c r="AK82" s="35"/>
      <c r="AL82" s="35"/>
      <c r="AM82" s="193" t="str">
        <f>IF(E17="","",E17)</f>
        <v> </v>
      </c>
      <c r="AN82" s="193"/>
      <c r="AO82" s="193"/>
      <c r="AP82" s="193"/>
      <c r="AQ82" s="36"/>
      <c r="AS82" s="194" t="s">
        <v>63</v>
      </c>
      <c r="AT82" s="19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2.75">
      <c r="B83" s="34"/>
      <c r="C83" s="29" t="s">
        <v>36</v>
      </c>
      <c r="D83" s="35"/>
      <c r="E83" s="35"/>
      <c r="F83" s="35"/>
      <c r="G83" s="35"/>
      <c r="H83" s="35"/>
      <c r="I83" s="35"/>
      <c r="J83" s="35"/>
      <c r="K83" s="35"/>
      <c r="L83" s="65">
        <f>IF(E14="Vyplň údaj","",E14)</f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40</v>
      </c>
      <c r="AJ83" s="35"/>
      <c r="AK83" s="35"/>
      <c r="AL83" s="35"/>
      <c r="AM83" s="193" t="str">
        <f>IF(E20="","",E20)</f>
        <v>Němec</v>
      </c>
      <c r="AN83" s="193"/>
      <c r="AO83" s="193"/>
      <c r="AP83" s="193"/>
      <c r="AQ83" s="36"/>
      <c r="AS83" s="196"/>
      <c r="AT83" s="19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8"/>
      <c r="AT84" s="19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0" t="s">
        <v>64</v>
      </c>
      <c r="D85" s="201"/>
      <c r="E85" s="201"/>
      <c r="F85" s="201"/>
      <c r="G85" s="201"/>
      <c r="H85" s="78"/>
      <c r="I85" s="202" t="s">
        <v>65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2" t="s">
        <v>66</v>
      </c>
      <c r="AH85" s="201"/>
      <c r="AI85" s="201"/>
      <c r="AJ85" s="201"/>
      <c r="AK85" s="201"/>
      <c r="AL85" s="201"/>
      <c r="AM85" s="201"/>
      <c r="AN85" s="202" t="s">
        <v>67</v>
      </c>
      <c r="AO85" s="201"/>
      <c r="AP85" s="203"/>
      <c r="AQ85" s="36"/>
      <c r="AS85" s="79" t="s">
        <v>68</v>
      </c>
      <c r="AT85" s="80" t="s">
        <v>69</v>
      </c>
      <c r="AU85" s="80" t="s">
        <v>70</v>
      </c>
      <c r="AV85" s="80" t="s">
        <v>71</v>
      </c>
      <c r="AW85" s="80" t="s">
        <v>72</v>
      </c>
      <c r="AX85" s="80" t="s">
        <v>73</v>
      </c>
      <c r="AY85" s="80" t="s">
        <v>74</v>
      </c>
      <c r="AZ85" s="80" t="s">
        <v>75</v>
      </c>
      <c r="BA85" s="80" t="s">
        <v>76</v>
      </c>
      <c r="BB85" s="80" t="s">
        <v>77</v>
      </c>
      <c r="BC85" s="80" t="s">
        <v>78</v>
      </c>
      <c r="BD85" s="81" t="s">
        <v>79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83" t="s">
        <v>80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1">
        <f>ROUND(AG88,2)</f>
        <v>0</v>
      </c>
      <c r="AH87" s="211"/>
      <c r="AI87" s="211"/>
      <c r="AJ87" s="211"/>
      <c r="AK87" s="211"/>
      <c r="AL87" s="211"/>
      <c r="AM87" s="211"/>
      <c r="AN87" s="212">
        <f>SUM(AG87,AT87)</f>
        <v>0</v>
      </c>
      <c r="AO87" s="212"/>
      <c r="AP87" s="212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81</v>
      </c>
      <c r="BT87" s="89" t="s">
        <v>82</v>
      </c>
      <c r="BU87" s="90" t="s">
        <v>83</v>
      </c>
      <c r="BV87" s="89" t="s">
        <v>84</v>
      </c>
      <c r="BW87" s="89" t="s">
        <v>85</v>
      </c>
      <c r="BX87" s="89" t="s">
        <v>86</v>
      </c>
    </row>
    <row r="88" spans="1:76" s="5" customFormat="1" ht="16.5" customHeight="1">
      <c r="A88" s="91" t="s">
        <v>87</v>
      </c>
      <c r="B88" s="92"/>
      <c r="C88" s="93"/>
      <c r="D88" s="206" t="s">
        <v>88</v>
      </c>
      <c r="E88" s="206"/>
      <c r="F88" s="206"/>
      <c r="G88" s="206"/>
      <c r="H88" s="206"/>
      <c r="I88" s="94"/>
      <c r="J88" s="206" t="s">
        <v>89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4">
        <f>'848_1 - MK C5'!M30</f>
        <v>0</v>
      </c>
      <c r="AH88" s="205"/>
      <c r="AI88" s="205"/>
      <c r="AJ88" s="205"/>
      <c r="AK88" s="205"/>
      <c r="AL88" s="205"/>
      <c r="AM88" s="205"/>
      <c r="AN88" s="204">
        <f>SUM(AG88,AT88)</f>
        <v>0</v>
      </c>
      <c r="AO88" s="205"/>
      <c r="AP88" s="205"/>
      <c r="AQ88" s="95"/>
      <c r="AS88" s="96">
        <f>'848_1 - MK C5'!M28</f>
        <v>0</v>
      </c>
      <c r="AT88" s="97">
        <f>ROUND(SUM(AV88:AW88),2)</f>
        <v>0</v>
      </c>
      <c r="AU88" s="98">
        <f>'848_1 - MK C5'!W120</f>
        <v>0</v>
      </c>
      <c r="AV88" s="97">
        <f>'848_1 - MK C5'!M32</f>
        <v>0</v>
      </c>
      <c r="AW88" s="97">
        <f>'848_1 - MK C5'!M33</f>
        <v>0</v>
      </c>
      <c r="AX88" s="97">
        <f>'848_1 - MK C5'!M34</f>
        <v>0</v>
      </c>
      <c r="AY88" s="97">
        <f>'848_1 - MK C5'!M35</f>
        <v>0</v>
      </c>
      <c r="AZ88" s="97">
        <f>'848_1 - MK C5'!H32</f>
        <v>0</v>
      </c>
      <c r="BA88" s="97">
        <f>'848_1 - MK C5'!H33</f>
        <v>0</v>
      </c>
      <c r="BB88" s="97">
        <f>'848_1 - MK C5'!H34</f>
        <v>0</v>
      </c>
      <c r="BC88" s="97">
        <f>'848_1 - MK C5'!H35</f>
        <v>0</v>
      </c>
      <c r="BD88" s="99">
        <f>'848_1 - MK C5'!H36</f>
        <v>0</v>
      </c>
      <c r="BT88" s="100" t="s">
        <v>25</v>
      </c>
      <c r="BV88" s="100" t="s">
        <v>84</v>
      </c>
      <c r="BW88" s="100" t="s">
        <v>90</v>
      </c>
      <c r="BX88" s="100" t="s">
        <v>85</v>
      </c>
    </row>
    <row r="89" spans="2:43" ht="12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83" t="s">
        <v>91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2">
        <f>ROUND(SUM(AG91:AG94),2)</f>
        <v>0</v>
      </c>
      <c r="AH90" s="212"/>
      <c r="AI90" s="212"/>
      <c r="AJ90" s="212"/>
      <c r="AK90" s="212"/>
      <c r="AL90" s="212"/>
      <c r="AM90" s="212"/>
      <c r="AN90" s="212">
        <f>ROUND(SUM(AN91:AN94),2)</f>
        <v>0</v>
      </c>
      <c r="AO90" s="212"/>
      <c r="AP90" s="212"/>
      <c r="AQ90" s="36"/>
      <c r="AS90" s="79" t="s">
        <v>92</v>
      </c>
      <c r="AT90" s="80" t="s">
        <v>93</v>
      </c>
      <c r="AU90" s="80" t="s">
        <v>46</v>
      </c>
      <c r="AV90" s="81" t="s">
        <v>69</v>
      </c>
    </row>
    <row r="91" spans="2:89" s="1" customFormat="1" ht="19.5" customHeight="1">
      <c r="B91" s="34"/>
      <c r="C91" s="35"/>
      <c r="D91" s="101" t="s">
        <v>94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7">
        <f>ROUND(AG87*AS91,2)</f>
        <v>0</v>
      </c>
      <c r="AH91" s="208"/>
      <c r="AI91" s="208"/>
      <c r="AJ91" s="208"/>
      <c r="AK91" s="208"/>
      <c r="AL91" s="208"/>
      <c r="AM91" s="208"/>
      <c r="AN91" s="208">
        <f>ROUND(AG91+AV91,2)</f>
        <v>0</v>
      </c>
      <c r="AO91" s="208"/>
      <c r="AP91" s="208"/>
      <c r="AQ91" s="36"/>
      <c r="AS91" s="102">
        <v>0</v>
      </c>
      <c r="AT91" s="103" t="s">
        <v>95</v>
      </c>
      <c r="AU91" s="103" t="s">
        <v>47</v>
      </c>
      <c r="AV91" s="104">
        <f>ROUND(IF(AU91="základní",AG91*L31,IF(AU91="snížená",AG91*L32,0)),2)</f>
        <v>0</v>
      </c>
      <c r="BV91" s="18" t="s">
        <v>96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5" customHeight="1">
      <c r="B92" s="34"/>
      <c r="C92" s="35"/>
      <c r="D92" s="209" t="s">
        <v>97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35"/>
      <c r="AD92" s="35"/>
      <c r="AE92" s="35"/>
      <c r="AF92" s="35"/>
      <c r="AG92" s="207">
        <f>AG87*AS92</f>
        <v>0</v>
      </c>
      <c r="AH92" s="208"/>
      <c r="AI92" s="208"/>
      <c r="AJ92" s="208"/>
      <c r="AK92" s="208"/>
      <c r="AL92" s="208"/>
      <c r="AM92" s="208"/>
      <c r="AN92" s="208">
        <f>AG92+AV92</f>
        <v>0</v>
      </c>
      <c r="AO92" s="208"/>
      <c r="AP92" s="208"/>
      <c r="AQ92" s="36"/>
      <c r="AS92" s="106">
        <v>0</v>
      </c>
      <c r="AT92" s="107" t="s">
        <v>95</v>
      </c>
      <c r="AU92" s="107" t="s">
        <v>47</v>
      </c>
      <c r="AV92" s="108">
        <f>ROUND(IF(AU92="nulová",0,IF(OR(AU92="základní",AU92="zákl. přenesená"),AG92*L31,AG92*L32)),2)</f>
        <v>0</v>
      </c>
      <c r="BV92" s="18" t="s">
        <v>98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>
        <f>IF(D92="Vyplň vlastní","","x")</f>
      </c>
    </row>
    <row r="93" spans="2:89" s="1" customFormat="1" ht="19.5" customHeight="1">
      <c r="B93" s="34"/>
      <c r="C93" s="35"/>
      <c r="D93" s="209" t="s">
        <v>97</v>
      </c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35"/>
      <c r="AD93" s="35"/>
      <c r="AE93" s="35"/>
      <c r="AF93" s="35"/>
      <c r="AG93" s="207">
        <f>AG87*AS93</f>
        <v>0</v>
      </c>
      <c r="AH93" s="208"/>
      <c r="AI93" s="208"/>
      <c r="AJ93" s="208"/>
      <c r="AK93" s="208"/>
      <c r="AL93" s="208"/>
      <c r="AM93" s="208"/>
      <c r="AN93" s="208">
        <f>AG93+AV93</f>
        <v>0</v>
      </c>
      <c r="AO93" s="208"/>
      <c r="AP93" s="208"/>
      <c r="AQ93" s="36"/>
      <c r="AS93" s="106">
        <v>0</v>
      </c>
      <c r="AT93" s="107" t="s">
        <v>95</v>
      </c>
      <c r="AU93" s="107" t="s">
        <v>47</v>
      </c>
      <c r="AV93" s="108">
        <f>ROUND(IF(AU93="nulová",0,IF(OR(AU93="základní",AU93="zákl. přenesená"),AG93*L31,AG93*L32)),2)</f>
        <v>0</v>
      </c>
      <c r="BV93" s="18" t="s">
        <v>98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>
        <f>IF(D93="Vyplň vlastní","","x")</f>
      </c>
    </row>
    <row r="94" spans="2:89" s="1" customFormat="1" ht="19.5" customHeight="1">
      <c r="B94" s="34"/>
      <c r="C94" s="35"/>
      <c r="D94" s="209" t="s">
        <v>97</v>
      </c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35"/>
      <c r="AD94" s="35"/>
      <c r="AE94" s="35"/>
      <c r="AF94" s="35"/>
      <c r="AG94" s="207">
        <f>AG87*AS94</f>
        <v>0</v>
      </c>
      <c r="AH94" s="208"/>
      <c r="AI94" s="208"/>
      <c r="AJ94" s="208"/>
      <c r="AK94" s="208"/>
      <c r="AL94" s="208"/>
      <c r="AM94" s="208"/>
      <c r="AN94" s="208">
        <f>AG94+AV94</f>
        <v>0</v>
      </c>
      <c r="AO94" s="208"/>
      <c r="AP94" s="208"/>
      <c r="AQ94" s="36"/>
      <c r="AS94" s="109">
        <v>0</v>
      </c>
      <c r="AT94" s="110" t="s">
        <v>95</v>
      </c>
      <c r="AU94" s="110" t="s">
        <v>47</v>
      </c>
      <c r="AV94" s="111">
        <f>ROUND(IF(AU94="nulová",0,IF(OR(AU94="základní",AU94="zákl. přenesená"),AG94*L31,AG94*L32)),2)</f>
        <v>0</v>
      </c>
      <c r="BV94" s="18" t="s">
        <v>98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>
        <f>IF(D94="Vyplň vlastní","","x")</f>
      </c>
    </row>
    <row r="95" spans="2:43" s="1" customFormat="1" ht="10.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2" t="s">
        <v>99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13">
        <f>ROUND(AG87+AG90,2)</f>
        <v>0</v>
      </c>
      <c r="AH96" s="213"/>
      <c r="AI96" s="213"/>
      <c r="AJ96" s="213"/>
      <c r="AK96" s="213"/>
      <c r="AL96" s="213"/>
      <c r="AM96" s="213"/>
      <c r="AN96" s="213">
        <f>AN87+AN90</f>
        <v>0</v>
      </c>
      <c r="AO96" s="213"/>
      <c r="AP96" s="213"/>
      <c r="AQ96" s="36"/>
    </row>
    <row r="97" spans="2:43" s="1" customFormat="1" ht="6.7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848_1 - MK C5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100</v>
      </c>
      <c r="G1" s="13"/>
      <c r="H1" s="249" t="s">
        <v>101</v>
      </c>
      <c r="I1" s="249"/>
      <c r="J1" s="249"/>
      <c r="K1" s="249"/>
      <c r="L1" s="13" t="s">
        <v>102</v>
      </c>
      <c r="M1" s="11"/>
      <c r="N1" s="11"/>
      <c r="O1" s="12" t="s">
        <v>103</v>
      </c>
      <c r="P1" s="11"/>
      <c r="Q1" s="11"/>
      <c r="R1" s="11"/>
      <c r="S1" s="13" t="s">
        <v>104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69" t="s">
        <v>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S2" s="214" t="s">
        <v>8</v>
      </c>
      <c r="T2" s="215"/>
      <c r="U2" s="215"/>
      <c r="V2" s="215"/>
      <c r="W2" s="215"/>
      <c r="X2" s="215"/>
      <c r="Y2" s="215"/>
      <c r="Z2" s="215"/>
      <c r="AA2" s="215"/>
      <c r="AB2" s="215"/>
      <c r="AC2" s="215"/>
      <c r="AT2" s="18" t="s">
        <v>90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105</v>
      </c>
    </row>
    <row r="4" spans="2:46" ht="36.75" customHeight="1">
      <c r="B4" s="22"/>
      <c r="C4" s="171" t="s">
        <v>106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23"/>
      <c r="T4" s="17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19</v>
      </c>
      <c r="E6" s="25"/>
      <c r="F6" s="216" t="str">
        <f>'Rekapitulace stavby'!K6</f>
        <v>Oprava komunikace - Křečkov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5"/>
      <c r="R6" s="23"/>
    </row>
    <row r="7" spans="2:18" s="1" customFormat="1" ht="32.25" customHeight="1">
      <c r="B7" s="34"/>
      <c r="C7" s="35"/>
      <c r="D7" s="28" t="s">
        <v>107</v>
      </c>
      <c r="E7" s="35"/>
      <c r="F7" s="177" t="s">
        <v>108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35"/>
      <c r="R7" s="36"/>
    </row>
    <row r="8" spans="2:18" s="1" customFormat="1" ht="14.2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7" t="s">
        <v>23</v>
      </c>
      <c r="P8" s="35"/>
      <c r="Q8" s="35"/>
      <c r="R8" s="36"/>
    </row>
    <row r="9" spans="2:18" s="1" customFormat="1" ht="14.25" customHeight="1">
      <c r="B9" s="34"/>
      <c r="C9" s="35"/>
      <c r="D9" s="29" t="s">
        <v>26</v>
      </c>
      <c r="E9" s="35"/>
      <c r="F9" s="27" t="s">
        <v>27</v>
      </c>
      <c r="G9" s="35"/>
      <c r="H9" s="35"/>
      <c r="I9" s="35"/>
      <c r="J9" s="35"/>
      <c r="K9" s="35"/>
      <c r="L9" s="35"/>
      <c r="M9" s="29" t="s">
        <v>28</v>
      </c>
      <c r="N9" s="35"/>
      <c r="O9" s="219" t="str">
        <f>'Rekapitulace stavby'!AN8</f>
        <v>8. 12. 2017</v>
      </c>
      <c r="P9" s="220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32</v>
      </c>
      <c r="E11" s="35"/>
      <c r="F11" s="35"/>
      <c r="G11" s="35"/>
      <c r="H11" s="35"/>
      <c r="I11" s="35"/>
      <c r="J11" s="35"/>
      <c r="K11" s="35"/>
      <c r="L11" s="35"/>
      <c r="M11" s="29" t="s">
        <v>33</v>
      </c>
      <c r="N11" s="35"/>
      <c r="O11" s="175">
        <f>IF('Rekapitulace stavby'!AN10="","",'Rekapitulace stavby'!AN10)</f>
      </c>
      <c r="P11" s="175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> </v>
      </c>
      <c r="F12" s="35"/>
      <c r="G12" s="35"/>
      <c r="H12" s="35"/>
      <c r="I12" s="35"/>
      <c r="J12" s="35"/>
      <c r="K12" s="35"/>
      <c r="L12" s="35"/>
      <c r="M12" s="29" t="s">
        <v>35</v>
      </c>
      <c r="N12" s="35"/>
      <c r="O12" s="175">
        <f>IF('Rekapitulace stavby'!AN11="","",'Rekapitulace stavby'!AN11)</f>
      </c>
      <c r="P12" s="175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36</v>
      </c>
      <c r="E14" s="35"/>
      <c r="F14" s="35"/>
      <c r="G14" s="35"/>
      <c r="H14" s="35"/>
      <c r="I14" s="35"/>
      <c r="J14" s="35"/>
      <c r="K14" s="35"/>
      <c r="L14" s="35"/>
      <c r="M14" s="29" t="s">
        <v>33</v>
      </c>
      <c r="N14" s="35"/>
      <c r="O14" s="221" t="str">
        <f>IF('Rekapitulace stavby'!AN13="","",'Rekapitulace stavby'!AN13)</f>
        <v>Vyplň údaj</v>
      </c>
      <c r="P14" s="175"/>
      <c r="Q14" s="35"/>
      <c r="R14" s="36"/>
    </row>
    <row r="15" spans="2:18" s="1" customFormat="1" ht="18" customHeight="1">
      <c r="B15" s="34"/>
      <c r="C15" s="35"/>
      <c r="D15" s="35"/>
      <c r="E15" s="221" t="str">
        <f>IF('Rekapitulace stavby'!E14="","",'Rekapitulace stavby'!E14)</f>
        <v>Vyplň údaj</v>
      </c>
      <c r="F15" s="222"/>
      <c r="G15" s="222"/>
      <c r="H15" s="222"/>
      <c r="I15" s="222"/>
      <c r="J15" s="222"/>
      <c r="K15" s="222"/>
      <c r="L15" s="222"/>
      <c r="M15" s="29" t="s">
        <v>35</v>
      </c>
      <c r="N15" s="35"/>
      <c r="O15" s="221" t="str">
        <f>IF('Rekapitulace stavby'!AN14="","",'Rekapitulace stavby'!AN14)</f>
        <v>Vyplň údaj</v>
      </c>
      <c r="P15" s="175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38</v>
      </c>
      <c r="E17" s="35"/>
      <c r="F17" s="35"/>
      <c r="G17" s="35"/>
      <c r="H17" s="35"/>
      <c r="I17" s="35"/>
      <c r="J17" s="35"/>
      <c r="K17" s="35"/>
      <c r="L17" s="35"/>
      <c r="M17" s="29" t="s">
        <v>33</v>
      </c>
      <c r="N17" s="35"/>
      <c r="O17" s="175">
        <f>IF('Rekapitulace stavby'!AN16="","",'Rekapitulace stavby'!AN16)</f>
      </c>
      <c r="P17" s="175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> </v>
      </c>
      <c r="F18" s="35"/>
      <c r="G18" s="35"/>
      <c r="H18" s="35"/>
      <c r="I18" s="35"/>
      <c r="J18" s="35"/>
      <c r="K18" s="35"/>
      <c r="L18" s="35"/>
      <c r="M18" s="29" t="s">
        <v>35</v>
      </c>
      <c r="N18" s="35"/>
      <c r="O18" s="175">
        <f>IF('Rekapitulace stavby'!AN17="","",'Rekapitulace stavby'!AN17)</f>
      </c>
      <c r="P18" s="175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33</v>
      </c>
      <c r="N20" s="35"/>
      <c r="O20" s="175" t="s">
        <v>23</v>
      </c>
      <c r="P20" s="175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35</v>
      </c>
      <c r="N21" s="35"/>
      <c r="O21" s="175" t="s">
        <v>23</v>
      </c>
      <c r="P21" s="175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0" t="s">
        <v>23</v>
      </c>
      <c r="F24" s="180"/>
      <c r="G24" s="180"/>
      <c r="H24" s="180"/>
      <c r="I24" s="180"/>
      <c r="J24" s="180"/>
      <c r="K24" s="180"/>
      <c r="L24" s="180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5" t="s">
        <v>109</v>
      </c>
      <c r="E27" s="35"/>
      <c r="F27" s="35"/>
      <c r="G27" s="35"/>
      <c r="H27" s="35"/>
      <c r="I27" s="35"/>
      <c r="J27" s="35"/>
      <c r="K27" s="35"/>
      <c r="L27" s="35"/>
      <c r="M27" s="181">
        <f>N88</f>
        <v>0</v>
      </c>
      <c r="N27" s="181"/>
      <c r="O27" s="181"/>
      <c r="P27" s="181"/>
      <c r="Q27" s="35"/>
      <c r="R27" s="36"/>
    </row>
    <row r="28" spans="2:18" s="1" customFormat="1" ht="14.25" customHeight="1">
      <c r="B28" s="34"/>
      <c r="C28" s="35"/>
      <c r="D28" s="33" t="s">
        <v>94</v>
      </c>
      <c r="E28" s="35"/>
      <c r="F28" s="35"/>
      <c r="G28" s="35"/>
      <c r="H28" s="35"/>
      <c r="I28" s="35"/>
      <c r="J28" s="35"/>
      <c r="K28" s="35"/>
      <c r="L28" s="35"/>
      <c r="M28" s="181">
        <f>N95</f>
        <v>0</v>
      </c>
      <c r="N28" s="181"/>
      <c r="O28" s="181"/>
      <c r="P28" s="181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16" t="s">
        <v>45</v>
      </c>
      <c r="E30" s="35"/>
      <c r="F30" s="35"/>
      <c r="G30" s="35"/>
      <c r="H30" s="35"/>
      <c r="I30" s="35"/>
      <c r="J30" s="35"/>
      <c r="K30" s="35"/>
      <c r="L30" s="35"/>
      <c r="M30" s="223">
        <f>ROUND(M27+M28,2)</f>
        <v>0</v>
      </c>
      <c r="N30" s="218"/>
      <c r="O30" s="218"/>
      <c r="P30" s="218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46</v>
      </c>
      <c r="E32" s="41" t="s">
        <v>47</v>
      </c>
      <c r="F32" s="42">
        <v>0.21</v>
      </c>
      <c r="G32" s="117" t="s">
        <v>48</v>
      </c>
      <c r="H32" s="224">
        <f>(SUM(BE95:BE102)+SUM(BE120:BE137))</f>
        <v>0</v>
      </c>
      <c r="I32" s="218"/>
      <c r="J32" s="218"/>
      <c r="K32" s="35"/>
      <c r="L32" s="35"/>
      <c r="M32" s="224">
        <f>ROUND((SUM(BE95:BE102)+SUM(BE120:BE137)),2)*F32</f>
        <v>0</v>
      </c>
      <c r="N32" s="218"/>
      <c r="O32" s="218"/>
      <c r="P32" s="218"/>
      <c r="Q32" s="35"/>
      <c r="R32" s="36"/>
    </row>
    <row r="33" spans="2:18" s="1" customFormat="1" ht="14.25" customHeight="1">
      <c r="B33" s="34"/>
      <c r="C33" s="35"/>
      <c r="D33" s="35"/>
      <c r="E33" s="41" t="s">
        <v>49</v>
      </c>
      <c r="F33" s="42">
        <v>0.15</v>
      </c>
      <c r="G33" s="117" t="s">
        <v>48</v>
      </c>
      <c r="H33" s="224">
        <f>(SUM(BF95:BF102)+SUM(BF120:BF137))</f>
        <v>0</v>
      </c>
      <c r="I33" s="218"/>
      <c r="J33" s="218"/>
      <c r="K33" s="35"/>
      <c r="L33" s="35"/>
      <c r="M33" s="224">
        <f>ROUND((SUM(BF95:BF102)+SUM(BF120:BF137)),2)*F33</f>
        <v>0</v>
      </c>
      <c r="N33" s="218"/>
      <c r="O33" s="218"/>
      <c r="P33" s="218"/>
      <c r="Q33" s="35"/>
      <c r="R33" s="36"/>
    </row>
    <row r="34" spans="2:18" s="1" customFormat="1" ht="14.25" customHeight="1" hidden="1">
      <c r="B34" s="34"/>
      <c r="C34" s="35"/>
      <c r="D34" s="35"/>
      <c r="E34" s="41" t="s">
        <v>50</v>
      </c>
      <c r="F34" s="42">
        <v>0.21</v>
      </c>
      <c r="G34" s="117" t="s">
        <v>48</v>
      </c>
      <c r="H34" s="224">
        <f>(SUM(BG95:BG102)+SUM(BG120:BG137))</f>
        <v>0</v>
      </c>
      <c r="I34" s="218"/>
      <c r="J34" s="218"/>
      <c r="K34" s="35"/>
      <c r="L34" s="35"/>
      <c r="M34" s="224">
        <v>0</v>
      </c>
      <c r="N34" s="218"/>
      <c r="O34" s="218"/>
      <c r="P34" s="218"/>
      <c r="Q34" s="35"/>
      <c r="R34" s="36"/>
    </row>
    <row r="35" spans="2:18" s="1" customFormat="1" ht="14.25" customHeight="1" hidden="1">
      <c r="B35" s="34"/>
      <c r="C35" s="35"/>
      <c r="D35" s="35"/>
      <c r="E35" s="41" t="s">
        <v>51</v>
      </c>
      <c r="F35" s="42">
        <v>0.15</v>
      </c>
      <c r="G35" s="117" t="s">
        <v>48</v>
      </c>
      <c r="H35" s="224">
        <f>(SUM(BH95:BH102)+SUM(BH120:BH137))</f>
        <v>0</v>
      </c>
      <c r="I35" s="218"/>
      <c r="J35" s="218"/>
      <c r="K35" s="35"/>
      <c r="L35" s="35"/>
      <c r="M35" s="224">
        <v>0</v>
      </c>
      <c r="N35" s="218"/>
      <c r="O35" s="218"/>
      <c r="P35" s="218"/>
      <c r="Q35" s="35"/>
      <c r="R35" s="36"/>
    </row>
    <row r="36" spans="2:18" s="1" customFormat="1" ht="14.25" customHeight="1" hidden="1">
      <c r="B36" s="34"/>
      <c r="C36" s="35"/>
      <c r="D36" s="35"/>
      <c r="E36" s="41" t="s">
        <v>52</v>
      </c>
      <c r="F36" s="42">
        <v>0</v>
      </c>
      <c r="G36" s="117" t="s">
        <v>48</v>
      </c>
      <c r="H36" s="224">
        <f>(SUM(BI95:BI102)+SUM(BI120:BI137))</f>
        <v>0</v>
      </c>
      <c r="I36" s="218"/>
      <c r="J36" s="218"/>
      <c r="K36" s="35"/>
      <c r="L36" s="35"/>
      <c r="M36" s="224">
        <v>0</v>
      </c>
      <c r="N36" s="218"/>
      <c r="O36" s="218"/>
      <c r="P36" s="218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13"/>
      <c r="D38" s="118" t="s">
        <v>53</v>
      </c>
      <c r="E38" s="78"/>
      <c r="F38" s="78"/>
      <c r="G38" s="119" t="s">
        <v>54</v>
      </c>
      <c r="H38" s="120" t="s">
        <v>55</v>
      </c>
      <c r="I38" s="78"/>
      <c r="J38" s="78"/>
      <c r="K38" s="78"/>
      <c r="L38" s="225">
        <f>SUM(M30:M36)</f>
        <v>0</v>
      </c>
      <c r="M38" s="225"/>
      <c r="N38" s="225"/>
      <c r="O38" s="225"/>
      <c r="P38" s="226"/>
      <c r="Q38" s="113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2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2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2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2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2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2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2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2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2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2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2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2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4.2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2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2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2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2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2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2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2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2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2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4.2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75" customHeight="1">
      <c r="B76" s="34"/>
      <c r="C76" s="171" t="s">
        <v>110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36"/>
      <c r="T76" s="124"/>
      <c r="U76" s="124"/>
    </row>
    <row r="77" spans="2:21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16" t="str">
        <f>F6</f>
        <v>Oprava komunikace - Křečkov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5"/>
      <c r="R78" s="36"/>
      <c r="T78" s="124"/>
      <c r="U78" s="124"/>
    </row>
    <row r="79" spans="2:21" s="1" customFormat="1" ht="36.75" customHeight="1">
      <c r="B79" s="34"/>
      <c r="C79" s="68" t="s">
        <v>107</v>
      </c>
      <c r="D79" s="35"/>
      <c r="E79" s="35"/>
      <c r="F79" s="191" t="str">
        <f>F7</f>
        <v>848_1 - MK C5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35"/>
      <c r="R79" s="36"/>
      <c r="T79" s="124"/>
      <c r="U79" s="124"/>
    </row>
    <row r="80" spans="2:21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26</v>
      </c>
      <c r="D81" s="35"/>
      <c r="E81" s="35"/>
      <c r="F81" s="27" t="str">
        <f>F9</f>
        <v>Křečkov</v>
      </c>
      <c r="G81" s="35"/>
      <c r="H81" s="35"/>
      <c r="I81" s="35"/>
      <c r="J81" s="35"/>
      <c r="K81" s="29" t="s">
        <v>28</v>
      </c>
      <c r="L81" s="35"/>
      <c r="M81" s="220" t="str">
        <f>IF(O9="","",O9)</f>
        <v>8. 12. 2017</v>
      </c>
      <c r="N81" s="220"/>
      <c r="O81" s="220"/>
      <c r="P81" s="220"/>
      <c r="Q81" s="35"/>
      <c r="R81" s="36"/>
      <c r="T81" s="124"/>
      <c r="U81" s="124"/>
    </row>
    <row r="82" spans="2:21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2.75">
      <c r="B83" s="34"/>
      <c r="C83" s="29" t="s">
        <v>32</v>
      </c>
      <c r="D83" s="35"/>
      <c r="E83" s="35"/>
      <c r="F83" s="27" t="str">
        <f>E12</f>
        <v> </v>
      </c>
      <c r="G83" s="35"/>
      <c r="H83" s="35"/>
      <c r="I83" s="35"/>
      <c r="J83" s="35"/>
      <c r="K83" s="29" t="s">
        <v>38</v>
      </c>
      <c r="L83" s="35"/>
      <c r="M83" s="175" t="str">
        <f>E18</f>
        <v> </v>
      </c>
      <c r="N83" s="175"/>
      <c r="O83" s="175"/>
      <c r="P83" s="175"/>
      <c r="Q83" s="175"/>
      <c r="R83" s="36"/>
      <c r="T83" s="124"/>
      <c r="U83" s="124"/>
    </row>
    <row r="84" spans="2:21" s="1" customFormat="1" ht="14.25" customHeight="1">
      <c r="B84" s="34"/>
      <c r="C84" s="29" t="s">
        <v>36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175" t="str">
        <f>E21</f>
        <v>Němec</v>
      </c>
      <c r="N84" s="175"/>
      <c r="O84" s="175"/>
      <c r="P84" s="175"/>
      <c r="Q84" s="175"/>
      <c r="R84" s="36"/>
      <c r="T84" s="124"/>
      <c r="U84" s="124"/>
    </row>
    <row r="85" spans="2:21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27" t="s">
        <v>111</v>
      </c>
      <c r="D86" s="228"/>
      <c r="E86" s="228"/>
      <c r="F86" s="228"/>
      <c r="G86" s="228"/>
      <c r="H86" s="113"/>
      <c r="I86" s="113"/>
      <c r="J86" s="113"/>
      <c r="K86" s="113"/>
      <c r="L86" s="113"/>
      <c r="M86" s="113"/>
      <c r="N86" s="227" t="s">
        <v>112</v>
      </c>
      <c r="O86" s="228"/>
      <c r="P86" s="228"/>
      <c r="Q86" s="228"/>
      <c r="R86" s="36"/>
      <c r="T86" s="124"/>
      <c r="U86" s="124"/>
    </row>
    <row r="87" spans="2:21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113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2">
        <f>N120</f>
        <v>0</v>
      </c>
      <c r="O88" s="229"/>
      <c r="P88" s="229"/>
      <c r="Q88" s="229"/>
      <c r="R88" s="36"/>
      <c r="T88" s="124"/>
      <c r="U88" s="124"/>
      <c r="AU88" s="18" t="s">
        <v>114</v>
      </c>
    </row>
    <row r="89" spans="2:21" s="6" customFormat="1" ht="24.75" customHeight="1">
      <c r="B89" s="126"/>
      <c r="C89" s="127"/>
      <c r="D89" s="128" t="s">
        <v>115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30">
        <f>N121</f>
        <v>0</v>
      </c>
      <c r="O89" s="231"/>
      <c r="P89" s="231"/>
      <c r="Q89" s="231"/>
      <c r="R89" s="129"/>
      <c r="T89" s="130"/>
      <c r="U89" s="130"/>
    </row>
    <row r="90" spans="2:21" s="7" customFormat="1" ht="19.5" customHeight="1">
      <c r="B90" s="131"/>
      <c r="C90" s="132"/>
      <c r="D90" s="101" t="s">
        <v>116</v>
      </c>
      <c r="E90" s="132"/>
      <c r="F90" s="132"/>
      <c r="G90" s="132"/>
      <c r="H90" s="132"/>
      <c r="I90" s="132"/>
      <c r="J90" s="132"/>
      <c r="K90" s="132"/>
      <c r="L90" s="132"/>
      <c r="M90" s="132"/>
      <c r="N90" s="208">
        <f>N122</f>
        <v>0</v>
      </c>
      <c r="O90" s="232"/>
      <c r="P90" s="232"/>
      <c r="Q90" s="232"/>
      <c r="R90" s="133"/>
      <c r="T90" s="134"/>
      <c r="U90" s="134"/>
    </row>
    <row r="91" spans="2:21" s="7" customFormat="1" ht="19.5" customHeight="1">
      <c r="B91" s="131"/>
      <c r="C91" s="132"/>
      <c r="D91" s="101" t="s">
        <v>117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08">
        <f>N125</f>
        <v>0</v>
      </c>
      <c r="O91" s="232"/>
      <c r="P91" s="232"/>
      <c r="Q91" s="232"/>
      <c r="R91" s="133"/>
      <c r="T91" s="134"/>
      <c r="U91" s="134"/>
    </row>
    <row r="92" spans="2:21" s="7" customFormat="1" ht="19.5" customHeight="1">
      <c r="B92" s="131"/>
      <c r="C92" s="132"/>
      <c r="D92" s="101" t="s">
        <v>118</v>
      </c>
      <c r="E92" s="132"/>
      <c r="F92" s="132"/>
      <c r="G92" s="132"/>
      <c r="H92" s="132"/>
      <c r="I92" s="132"/>
      <c r="J92" s="132"/>
      <c r="K92" s="132"/>
      <c r="L92" s="132"/>
      <c r="M92" s="132"/>
      <c r="N92" s="208">
        <f>N132</f>
        <v>0</v>
      </c>
      <c r="O92" s="232"/>
      <c r="P92" s="232"/>
      <c r="Q92" s="232"/>
      <c r="R92" s="133"/>
      <c r="T92" s="134"/>
      <c r="U92" s="134"/>
    </row>
    <row r="93" spans="2:21" s="7" customFormat="1" ht="19.5" customHeight="1">
      <c r="B93" s="131"/>
      <c r="C93" s="132"/>
      <c r="D93" s="101" t="s">
        <v>119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08">
        <f>N136</f>
        <v>0</v>
      </c>
      <c r="O93" s="232"/>
      <c r="P93" s="232"/>
      <c r="Q93" s="232"/>
      <c r="R93" s="133"/>
      <c r="T93" s="134"/>
      <c r="U93" s="134"/>
    </row>
    <row r="94" spans="2:21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T94" s="124"/>
      <c r="U94" s="124"/>
    </row>
    <row r="95" spans="2:21" s="1" customFormat="1" ht="29.25" customHeight="1">
      <c r="B95" s="34"/>
      <c r="C95" s="125" t="s">
        <v>120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29">
        <f>ROUND(N96+N97+N98+N99+N100+N101,2)</f>
        <v>0</v>
      </c>
      <c r="O95" s="233"/>
      <c r="P95" s="233"/>
      <c r="Q95" s="233"/>
      <c r="R95" s="36"/>
      <c r="T95" s="135"/>
      <c r="U95" s="136" t="s">
        <v>46</v>
      </c>
    </row>
    <row r="96" spans="2:65" s="1" customFormat="1" ht="18" customHeight="1">
      <c r="B96" s="34"/>
      <c r="C96" s="35"/>
      <c r="D96" s="209" t="s">
        <v>121</v>
      </c>
      <c r="E96" s="210"/>
      <c r="F96" s="210"/>
      <c r="G96" s="210"/>
      <c r="H96" s="210"/>
      <c r="I96" s="35"/>
      <c r="J96" s="35"/>
      <c r="K96" s="35"/>
      <c r="L96" s="35"/>
      <c r="M96" s="35"/>
      <c r="N96" s="207">
        <f>ROUND(N88*T96,2)</f>
        <v>0</v>
      </c>
      <c r="O96" s="208"/>
      <c r="P96" s="208"/>
      <c r="Q96" s="208"/>
      <c r="R96" s="36"/>
      <c r="S96" s="137"/>
      <c r="T96" s="138"/>
      <c r="U96" s="139" t="s">
        <v>47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40" t="s">
        <v>122</v>
      </c>
      <c r="AZ96" s="137"/>
      <c r="BA96" s="137"/>
      <c r="BB96" s="137"/>
      <c r="BC96" s="137"/>
      <c r="BD96" s="137"/>
      <c r="BE96" s="141">
        <f aca="true" t="shared" si="0" ref="BE96:BE101">IF(U96="základní",N96,0)</f>
        <v>0</v>
      </c>
      <c r="BF96" s="141">
        <f aca="true" t="shared" si="1" ref="BF96:BF101">IF(U96="snížená",N96,0)</f>
        <v>0</v>
      </c>
      <c r="BG96" s="141">
        <f aca="true" t="shared" si="2" ref="BG96:BG101">IF(U96="zákl. přenesená",N96,0)</f>
        <v>0</v>
      </c>
      <c r="BH96" s="141">
        <f aca="true" t="shared" si="3" ref="BH96:BH101">IF(U96="sníž. přenesená",N96,0)</f>
        <v>0</v>
      </c>
      <c r="BI96" s="141">
        <f aca="true" t="shared" si="4" ref="BI96:BI101">IF(U96="nulová",N96,0)</f>
        <v>0</v>
      </c>
      <c r="BJ96" s="140" t="s">
        <v>25</v>
      </c>
      <c r="BK96" s="137"/>
      <c r="BL96" s="137"/>
      <c r="BM96" s="137"/>
    </row>
    <row r="97" spans="2:65" s="1" customFormat="1" ht="18" customHeight="1">
      <c r="B97" s="34"/>
      <c r="C97" s="35"/>
      <c r="D97" s="209" t="s">
        <v>123</v>
      </c>
      <c r="E97" s="210"/>
      <c r="F97" s="210"/>
      <c r="G97" s="210"/>
      <c r="H97" s="210"/>
      <c r="I97" s="35"/>
      <c r="J97" s="35"/>
      <c r="K97" s="35"/>
      <c r="L97" s="35"/>
      <c r="M97" s="35"/>
      <c r="N97" s="207">
        <f>ROUND(N88*T97,2)</f>
        <v>0</v>
      </c>
      <c r="O97" s="208"/>
      <c r="P97" s="208"/>
      <c r="Q97" s="208"/>
      <c r="R97" s="36"/>
      <c r="S97" s="137"/>
      <c r="T97" s="138"/>
      <c r="U97" s="139" t="s">
        <v>47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40" t="s">
        <v>122</v>
      </c>
      <c r="AZ97" s="137"/>
      <c r="BA97" s="137"/>
      <c r="BB97" s="137"/>
      <c r="BC97" s="137"/>
      <c r="BD97" s="137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25</v>
      </c>
      <c r="BK97" s="137"/>
      <c r="BL97" s="137"/>
      <c r="BM97" s="137"/>
    </row>
    <row r="98" spans="2:65" s="1" customFormat="1" ht="18" customHeight="1">
      <c r="B98" s="34"/>
      <c r="C98" s="35"/>
      <c r="D98" s="209" t="s">
        <v>124</v>
      </c>
      <c r="E98" s="210"/>
      <c r="F98" s="210"/>
      <c r="G98" s="210"/>
      <c r="H98" s="210"/>
      <c r="I98" s="35"/>
      <c r="J98" s="35"/>
      <c r="K98" s="35"/>
      <c r="L98" s="35"/>
      <c r="M98" s="35"/>
      <c r="N98" s="207">
        <f>ROUND(N88*T98,2)</f>
        <v>0</v>
      </c>
      <c r="O98" s="208"/>
      <c r="P98" s="208"/>
      <c r="Q98" s="208"/>
      <c r="R98" s="36"/>
      <c r="S98" s="137"/>
      <c r="T98" s="138"/>
      <c r="U98" s="139" t="s">
        <v>47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40" t="s">
        <v>122</v>
      </c>
      <c r="AZ98" s="137"/>
      <c r="BA98" s="137"/>
      <c r="BB98" s="137"/>
      <c r="BC98" s="137"/>
      <c r="BD98" s="137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25</v>
      </c>
      <c r="BK98" s="137"/>
      <c r="BL98" s="137"/>
      <c r="BM98" s="137"/>
    </row>
    <row r="99" spans="2:65" s="1" customFormat="1" ht="18" customHeight="1">
      <c r="B99" s="34"/>
      <c r="C99" s="35"/>
      <c r="D99" s="209" t="s">
        <v>125</v>
      </c>
      <c r="E99" s="210"/>
      <c r="F99" s="210"/>
      <c r="G99" s="210"/>
      <c r="H99" s="210"/>
      <c r="I99" s="35"/>
      <c r="J99" s="35"/>
      <c r="K99" s="35"/>
      <c r="L99" s="35"/>
      <c r="M99" s="35"/>
      <c r="N99" s="207">
        <f>ROUND(N88*T99,2)</f>
        <v>0</v>
      </c>
      <c r="O99" s="208"/>
      <c r="P99" s="208"/>
      <c r="Q99" s="208"/>
      <c r="R99" s="36"/>
      <c r="S99" s="137"/>
      <c r="T99" s="138"/>
      <c r="U99" s="139" t="s">
        <v>47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40" t="s">
        <v>122</v>
      </c>
      <c r="AZ99" s="137"/>
      <c r="BA99" s="137"/>
      <c r="BB99" s="137"/>
      <c r="BC99" s="137"/>
      <c r="BD99" s="137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25</v>
      </c>
      <c r="BK99" s="137"/>
      <c r="BL99" s="137"/>
      <c r="BM99" s="137"/>
    </row>
    <row r="100" spans="2:65" s="1" customFormat="1" ht="18" customHeight="1">
      <c r="B100" s="34"/>
      <c r="C100" s="35"/>
      <c r="D100" s="209" t="s">
        <v>126</v>
      </c>
      <c r="E100" s="210"/>
      <c r="F100" s="210"/>
      <c r="G100" s="210"/>
      <c r="H100" s="210"/>
      <c r="I100" s="35"/>
      <c r="J100" s="35"/>
      <c r="K100" s="35"/>
      <c r="L100" s="35"/>
      <c r="M100" s="35"/>
      <c r="N100" s="207">
        <f>ROUND(N88*T100,2)</f>
        <v>0</v>
      </c>
      <c r="O100" s="208"/>
      <c r="P100" s="208"/>
      <c r="Q100" s="208"/>
      <c r="R100" s="36"/>
      <c r="S100" s="137"/>
      <c r="T100" s="138"/>
      <c r="U100" s="139" t="s">
        <v>47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40" t="s">
        <v>122</v>
      </c>
      <c r="AZ100" s="137"/>
      <c r="BA100" s="137"/>
      <c r="BB100" s="137"/>
      <c r="BC100" s="137"/>
      <c r="BD100" s="137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25</v>
      </c>
      <c r="BK100" s="137"/>
      <c r="BL100" s="137"/>
      <c r="BM100" s="137"/>
    </row>
    <row r="101" spans="2:65" s="1" customFormat="1" ht="18" customHeight="1">
      <c r="B101" s="34"/>
      <c r="C101" s="35"/>
      <c r="D101" s="101" t="s">
        <v>127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207">
        <f>ROUND(N88*T101,2)</f>
        <v>0</v>
      </c>
      <c r="O101" s="208"/>
      <c r="P101" s="208"/>
      <c r="Q101" s="208"/>
      <c r="R101" s="36"/>
      <c r="S101" s="137"/>
      <c r="T101" s="142"/>
      <c r="U101" s="143" t="s">
        <v>47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40" t="s">
        <v>128</v>
      </c>
      <c r="AZ101" s="137"/>
      <c r="BA101" s="137"/>
      <c r="BB101" s="137"/>
      <c r="BC101" s="137"/>
      <c r="BD101" s="137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25</v>
      </c>
      <c r="BK101" s="137"/>
      <c r="BL101" s="137"/>
      <c r="BM101" s="137"/>
    </row>
    <row r="102" spans="2:21" s="1" customFormat="1" ht="12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T102" s="124"/>
      <c r="U102" s="124"/>
    </row>
    <row r="103" spans="2:21" s="1" customFormat="1" ht="29.25" customHeight="1">
      <c r="B103" s="34"/>
      <c r="C103" s="112" t="s">
        <v>99</v>
      </c>
      <c r="D103" s="113"/>
      <c r="E103" s="113"/>
      <c r="F103" s="113"/>
      <c r="G103" s="113"/>
      <c r="H103" s="113"/>
      <c r="I103" s="113"/>
      <c r="J103" s="113"/>
      <c r="K103" s="113"/>
      <c r="L103" s="213">
        <f>ROUND(SUM(N88+N95),2)</f>
        <v>0</v>
      </c>
      <c r="M103" s="213"/>
      <c r="N103" s="213"/>
      <c r="O103" s="213"/>
      <c r="P103" s="213"/>
      <c r="Q103" s="213"/>
      <c r="R103" s="36"/>
      <c r="T103" s="124"/>
      <c r="U103" s="124"/>
    </row>
    <row r="104" spans="2:21" s="1" customFormat="1" ht="6.7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  <c r="T104" s="124"/>
      <c r="U104" s="124"/>
    </row>
    <row r="108" spans="2:18" s="1" customFormat="1" ht="6.7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18" s="1" customFormat="1" ht="36.75" customHeight="1">
      <c r="B109" s="34"/>
      <c r="C109" s="171" t="s">
        <v>129</v>
      </c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36"/>
    </row>
    <row r="110" spans="2:18" s="1" customFormat="1" ht="6.7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30" customHeight="1">
      <c r="B111" s="34"/>
      <c r="C111" s="29" t="s">
        <v>19</v>
      </c>
      <c r="D111" s="35"/>
      <c r="E111" s="35"/>
      <c r="F111" s="216" t="str">
        <f>F6</f>
        <v>Oprava komunikace - Křečkov</v>
      </c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35"/>
      <c r="R111" s="36"/>
    </row>
    <row r="112" spans="2:18" s="1" customFormat="1" ht="36.75" customHeight="1">
      <c r="B112" s="34"/>
      <c r="C112" s="68" t="s">
        <v>107</v>
      </c>
      <c r="D112" s="35"/>
      <c r="E112" s="35"/>
      <c r="F112" s="191" t="str">
        <f>F7</f>
        <v>848_1 - MK C5</v>
      </c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35"/>
      <c r="R112" s="36"/>
    </row>
    <row r="113" spans="2:18" s="1" customFormat="1" ht="6.7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18" customHeight="1">
      <c r="B114" s="34"/>
      <c r="C114" s="29" t="s">
        <v>26</v>
      </c>
      <c r="D114" s="35"/>
      <c r="E114" s="35"/>
      <c r="F114" s="27" t="str">
        <f>F9</f>
        <v>Křečkov</v>
      </c>
      <c r="G114" s="35"/>
      <c r="H114" s="35"/>
      <c r="I114" s="35"/>
      <c r="J114" s="35"/>
      <c r="K114" s="29" t="s">
        <v>28</v>
      </c>
      <c r="L114" s="35"/>
      <c r="M114" s="220" t="str">
        <f>IF(O9="","",O9)</f>
        <v>8. 12. 2017</v>
      </c>
      <c r="N114" s="220"/>
      <c r="O114" s="220"/>
      <c r="P114" s="220"/>
      <c r="Q114" s="35"/>
      <c r="R114" s="36"/>
    </row>
    <row r="115" spans="2:18" s="1" customFormat="1" ht="6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18" s="1" customFormat="1" ht="12.75">
      <c r="B116" s="34"/>
      <c r="C116" s="29" t="s">
        <v>32</v>
      </c>
      <c r="D116" s="35"/>
      <c r="E116" s="35"/>
      <c r="F116" s="27" t="str">
        <f>E12</f>
        <v> </v>
      </c>
      <c r="G116" s="35"/>
      <c r="H116" s="35"/>
      <c r="I116" s="35"/>
      <c r="J116" s="35"/>
      <c r="K116" s="29" t="s">
        <v>38</v>
      </c>
      <c r="L116" s="35"/>
      <c r="M116" s="175" t="str">
        <f>E18</f>
        <v> </v>
      </c>
      <c r="N116" s="175"/>
      <c r="O116" s="175"/>
      <c r="P116" s="175"/>
      <c r="Q116" s="175"/>
      <c r="R116" s="36"/>
    </row>
    <row r="117" spans="2:18" s="1" customFormat="1" ht="14.25" customHeight="1">
      <c r="B117" s="34"/>
      <c r="C117" s="29" t="s">
        <v>36</v>
      </c>
      <c r="D117" s="35"/>
      <c r="E117" s="35"/>
      <c r="F117" s="27" t="str">
        <f>IF(E15="","",E15)</f>
        <v>Vyplň údaj</v>
      </c>
      <c r="G117" s="35"/>
      <c r="H117" s="35"/>
      <c r="I117" s="35"/>
      <c r="J117" s="35"/>
      <c r="K117" s="29" t="s">
        <v>40</v>
      </c>
      <c r="L117" s="35"/>
      <c r="M117" s="175" t="str">
        <f>E21</f>
        <v>Němec</v>
      </c>
      <c r="N117" s="175"/>
      <c r="O117" s="175"/>
      <c r="P117" s="175"/>
      <c r="Q117" s="175"/>
      <c r="R117" s="36"/>
    </row>
    <row r="118" spans="2:18" s="1" customFormat="1" ht="9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27" s="8" customFormat="1" ht="29.25" customHeight="1">
      <c r="B119" s="144"/>
      <c r="C119" s="145" t="s">
        <v>130</v>
      </c>
      <c r="D119" s="146" t="s">
        <v>131</v>
      </c>
      <c r="E119" s="146" t="s">
        <v>64</v>
      </c>
      <c r="F119" s="234" t="s">
        <v>132</v>
      </c>
      <c r="G119" s="234"/>
      <c r="H119" s="234"/>
      <c r="I119" s="234"/>
      <c r="J119" s="146" t="s">
        <v>133</v>
      </c>
      <c r="K119" s="146" t="s">
        <v>134</v>
      </c>
      <c r="L119" s="234" t="s">
        <v>135</v>
      </c>
      <c r="M119" s="234"/>
      <c r="N119" s="234" t="s">
        <v>112</v>
      </c>
      <c r="O119" s="234"/>
      <c r="P119" s="234"/>
      <c r="Q119" s="235"/>
      <c r="R119" s="147"/>
      <c r="T119" s="79" t="s">
        <v>136</v>
      </c>
      <c r="U119" s="80" t="s">
        <v>46</v>
      </c>
      <c r="V119" s="80" t="s">
        <v>137</v>
      </c>
      <c r="W119" s="80" t="s">
        <v>138</v>
      </c>
      <c r="X119" s="80" t="s">
        <v>139</v>
      </c>
      <c r="Y119" s="80" t="s">
        <v>140</v>
      </c>
      <c r="Z119" s="80" t="s">
        <v>141</v>
      </c>
      <c r="AA119" s="81" t="s">
        <v>142</v>
      </c>
    </row>
    <row r="120" spans="2:63" s="1" customFormat="1" ht="29.25" customHeight="1">
      <c r="B120" s="34"/>
      <c r="C120" s="83" t="s">
        <v>109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40">
        <f>BK120</f>
        <v>0</v>
      </c>
      <c r="O120" s="241"/>
      <c r="P120" s="241"/>
      <c r="Q120" s="241"/>
      <c r="R120" s="36"/>
      <c r="T120" s="82"/>
      <c r="U120" s="50"/>
      <c r="V120" s="50"/>
      <c r="W120" s="148">
        <f>W121+W138</f>
        <v>0</v>
      </c>
      <c r="X120" s="50"/>
      <c r="Y120" s="148">
        <f>Y121+Y138</f>
        <v>81.38662</v>
      </c>
      <c r="Z120" s="50"/>
      <c r="AA120" s="149">
        <f>AA121+AA138</f>
        <v>441.16</v>
      </c>
      <c r="AT120" s="18" t="s">
        <v>81</v>
      </c>
      <c r="AU120" s="18" t="s">
        <v>114</v>
      </c>
      <c r="BK120" s="150">
        <f>BK121+BK138</f>
        <v>0</v>
      </c>
    </row>
    <row r="121" spans="2:63" s="9" customFormat="1" ht="36.75" customHeight="1">
      <c r="B121" s="151"/>
      <c r="C121" s="152"/>
      <c r="D121" s="153" t="s">
        <v>115</v>
      </c>
      <c r="E121" s="153"/>
      <c r="F121" s="153"/>
      <c r="G121" s="153"/>
      <c r="H121" s="153"/>
      <c r="I121" s="153"/>
      <c r="J121" s="153"/>
      <c r="K121" s="153"/>
      <c r="L121" s="153"/>
      <c r="M121" s="153"/>
      <c r="N121" s="242">
        <f>BK121</f>
        <v>0</v>
      </c>
      <c r="O121" s="230"/>
      <c r="P121" s="230"/>
      <c r="Q121" s="230"/>
      <c r="R121" s="154"/>
      <c r="T121" s="155"/>
      <c r="U121" s="152"/>
      <c r="V121" s="152"/>
      <c r="W121" s="156">
        <f>W122+W125+W132+W136</f>
        <v>0</v>
      </c>
      <c r="X121" s="152"/>
      <c r="Y121" s="156">
        <f>Y122+Y125+Y132+Y136</f>
        <v>81.38662</v>
      </c>
      <c r="Z121" s="152"/>
      <c r="AA121" s="157">
        <f>AA122+AA125+AA132+AA136</f>
        <v>441.16</v>
      </c>
      <c r="AR121" s="158" t="s">
        <v>25</v>
      </c>
      <c r="AT121" s="159" t="s">
        <v>81</v>
      </c>
      <c r="AU121" s="159" t="s">
        <v>82</v>
      </c>
      <c r="AY121" s="158" t="s">
        <v>143</v>
      </c>
      <c r="BK121" s="160">
        <f>BK122+BK125+BK132+BK136</f>
        <v>0</v>
      </c>
    </row>
    <row r="122" spans="2:63" s="9" customFormat="1" ht="19.5" customHeight="1">
      <c r="B122" s="151"/>
      <c r="C122" s="152"/>
      <c r="D122" s="161" t="s">
        <v>116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243">
        <f>BK122</f>
        <v>0</v>
      </c>
      <c r="O122" s="244"/>
      <c r="P122" s="244"/>
      <c r="Q122" s="244"/>
      <c r="R122" s="154"/>
      <c r="T122" s="155"/>
      <c r="U122" s="152"/>
      <c r="V122" s="152"/>
      <c r="W122" s="156">
        <f>SUM(W123:W124)</f>
        <v>0</v>
      </c>
      <c r="X122" s="152"/>
      <c r="Y122" s="156">
        <f>SUM(Y123:Y124)</f>
        <v>0</v>
      </c>
      <c r="Z122" s="152"/>
      <c r="AA122" s="157">
        <f>SUM(AA123:AA124)</f>
        <v>441.16</v>
      </c>
      <c r="AR122" s="158" t="s">
        <v>25</v>
      </c>
      <c r="AT122" s="159" t="s">
        <v>81</v>
      </c>
      <c r="AU122" s="159" t="s">
        <v>25</v>
      </c>
      <c r="AY122" s="158" t="s">
        <v>143</v>
      </c>
      <c r="BK122" s="160">
        <f>SUM(BK123:BK124)</f>
        <v>0</v>
      </c>
    </row>
    <row r="123" spans="2:65" s="1" customFormat="1" ht="25.5" customHeight="1">
      <c r="B123" s="34"/>
      <c r="C123" s="162" t="s">
        <v>25</v>
      </c>
      <c r="D123" s="162" t="s">
        <v>144</v>
      </c>
      <c r="E123" s="163" t="s">
        <v>145</v>
      </c>
      <c r="F123" s="236" t="s">
        <v>146</v>
      </c>
      <c r="G123" s="236"/>
      <c r="H123" s="236"/>
      <c r="I123" s="236"/>
      <c r="J123" s="164" t="s">
        <v>147</v>
      </c>
      <c r="K123" s="165">
        <v>820</v>
      </c>
      <c r="L123" s="237">
        <v>0</v>
      </c>
      <c r="M123" s="238"/>
      <c r="N123" s="239">
        <f>ROUND(L123*K123,2)</f>
        <v>0</v>
      </c>
      <c r="O123" s="239"/>
      <c r="P123" s="239"/>
      <c r="Q123" s="239"/>
      <c r="R123" s="36"/>
      <c r="T123" s="166" t="s">
        <v>23</v>
      </c>
      <c r="U123" s="43" t="s">
        <v>47</v>
      </c>
      <c r="V123" s="35"/>
      <c r="W123" s="167">
        <f>V123*K123</f>
        <v>0</v>
      </c>
      <c r="X123" s="167">
        <v>0</v>
      </c>
      <c r="Y123" s="167">
        <f>X123*K123</f>
        <v>0</v>
      </c>
      <c r="Z123" s="167">
        <v>0.44</v>
      </c>
      <c r="AA123" s="168">
        <f>Z123*K123</f>
        <v>360.8</v>
      </c>
      <c r="AR123" s="18" t="s">
        <v>148</v>
      </c>
      <c r="AT123" s="18" t="s">
        <v>144</v>
      </c>
      <c r="AU123" s="18" t="s">
        <v>105</v>
      </c>
      <c r="AY123" s="18" t="s">
        <v>143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8" t="s">
        <v>25</v>
      </c>
      <c r="BK123" s="105">
        <f>ROUND(L123*K123,2)</f>
        <v>0</v>
      </c>
      <c r="BL123" s="18" t="s">
        <v>148</v>
      </c>
      <c r="BM123" s="18" t="s">
        <v>149</v>
      </c>
    </row>
    <row r="124" spans="2:65" s="1" customFormat="1" ht="25.5" customHeight="1">
      <c r="B124" s="34"/>
      <c r="C124" s="162" t="s">
        <v>105</v>
      </c>
      <c r="D124" s="162" t="s">
        <v>144</v>
      </c>
      <c r="E124" s="163" t="s">
        <v>150</v>
      </c>
      <c r="F124" s="236" t="s">
        <v>151</v>
      </c>
      <c r="G124" s="236"/>
      <c r="H124" s="236"/>
      <c r="I124" s="236"/>
      <c r="J124" s="164" t="s">
        <v>147</v>
      </c>
      <c r="K124" s="165">
        <v>820</v>
      </c>
      <c r="L124" s="237">
        <v>0</v>
      </c>
      <c r="M124" s="238"/>
      <c r="N124" s="239">
        <f>ROUND(L124*K124,2)</f>
        <v>0</v>
      </c>
      <c r="O124" s="239"/>
      <c r="P124" s="239"/>
      <c r="Q124" s="239"/>
      <c r="R124" s="36"/>
      <c r="T124" s="166" t="s">
        <v>23</v>
      </c>
      <c r="U124" s="43" t="s">
        <v>47</v>
      </c>
      <c r="V124" s="35"/>
      <c r="W124" s="167">
        <f>V124*K124</f>
        <v>0</v>
      </c>
      <c r="X124" s="167">
        <v>0</v>
      </c>
      <c r="Y124" s="167">
        <f>X124*K124</f>
        <v>0</v>
      </c>
      <c r="Z124" s="167">
        <v>0.098</v>
      </c>
      <c r="AA124" s="168">
        <f>Z124*K124</f>
        <v>80.36</v>
      </c>
      <c r="AR124" s="18" t="s">
        <v>148</v>
      </c>
      <c r="AT124" s="18" t="s">
        <v>144</v>
      </c>
      <c r="AU124" s="18" t="s">
        <v>105</v>
      </c>
      <c r="AY124" s="18" t="s">
        <v>143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8" t="s">
        <v>25</v>
      </c>
      <c r="BK124" s="105">
        <f>ROUND(L124*K124,2)</f>
        <v>0</v>
      </c>
      <c r="BL124" s="18" t="s">
        <v>148</v>
      </c>
      <c r="BM124" s="18" t="s">
        <v>152</v>
      </c>
    </row>
    <row r="125" spans="2:63" s="9" customFormat="1" ht="29.25" customHeight="1">
      <c r="B125" s="151"/>
      <c r="C125" s="152"/>
      <c r="D125" s="161" t="s">
        <v>117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45">
        <f>BK125</f>
        <v>0</v>
      </c>
      <c r="O125" s="246"/>
      <c r="P125" s="246"/>
      <c r="Q125" s="246"/>
      <c r="R125" s="154"/>
      <c r="T125" s="155"/>
      <c r="U125" s="152"/>
      <c r="V125" s="152"/>
      <c r="W125" s="156">
        <f>SUM(W126:W131)</f>
        <v>0</v>
      </c>
      <c r="X125" s="152"/>
      <c r="Y125" s="156">
        <f>SUM(Y126:Y131)</f>
        <v>4.9281999999999995</v>
      </c>
      <c r="Z125" s="152"/>
      <c r="AA125" s="157">
        <f>SUM(AA126:AA131)</f>
        <v>0</v>
      </c>
      <c r="AR125" s="158" t="s">
        <v>25</v>
      </c>
      <c r="AT125" s="159" t="s">
        <v>81</v>
      </c>
      <c r="AU125" s="159" t="s">
        <v>25</v>
      </c>
      <c r="AY125" s="158" t="s">
        <v>143</v>
      </c>
      <c r="BK125" s="160">
        <f>SUM(BK126:BK131)</f>
        <v>0</v>
      </c>
    </row>
    <row r="126" spans="2:65" s="1" customFormat="1" ht="16.5" customHeight="1">
      <c r="B126" s="34"/>
      <c r="C126" s="162" t="s">
        <v>153</v>
      </c>
      <c r="D126" s="162" t="s">
        <v>144</v>
      </c>
      <c r="E126" s="163" t="s">
        <v>154</v>
      </c>
      <c r="F126" s="236" t="s">
        <v>155</v>
      </c>
      <c r="G126" s="236"/>
      <c r="H126" s="236"/>
      <c r="I126" s="236"/>
      <c r="J126" s="164" t="s">
        <v>147</v>
      </c>
      <c r="K126" s="165">
        <v>820</v>
      </c>
      <c r="L126" s="237">
        <v>0</v>
      </c>
      <c r="M126" s="238"/>
      <c r="N126" s="239">
        <f aca="true" t="shared" si="5" ref="N126:N131">ROUND(L126*K126,2)</f>
        <v>0</v>
      </c>
      <c r="O126" s="239"/>
      <c r="P126" s="239"/>
      <c r="Q126" s="239"/>
      <c r="R126" s="36"/>
      <c r="T126" s="166" t="s">
        <v>23</v>
      </c>
      <c r="U126" s="43" t="s">
        <v>47</v>
      </c>
      <c r="V126" s="35"/>
      <c r="W126" s="167">
        <f aca="true" t="shared" si="6" ref="W126:W131">V126*K126</f>
        <v>0</v>
      </c>
      <c r="X126" s="167">
        <v>0</v>
      </c>
      <c r="Y126" s="167">
        <f aca="true" t="shared" si="7" ref="Y126:Y131">X126*K126</f>
        <v>0</v>
      </c>
      <c r="Z126" s="167">
        <v>0</v>
      </c>
      <c r="AA126" s="168">
        <f aca="true" t="shared" si="8" ref="AA126:AA131">Z126*K126</f>
        <v>0</v>
      </c>
      <c r="AR126" s="18" t="s">
        <v>148</v>
      </c>
      <c r="AT126" s="18" t="s">
        <v>144</v>
      </c>
      <c r="AU126" s="18" t="s">
        <v>105</v>
      </c>
      <c r="AY126" s="18" t="s">
        <v>143</v>
      </c>
      <c r="BE126" s="105">
        <f aca="true" t="shared" si="9" ref="BE126:BE131">IF(U126="základní",N126,0)</f>
        <v>0</v>
      </c>
      <c r="BF126" s="105">
        <f aca="true" t="shared" si="10" ref="BF126:BF131">IF(U126="snížená",N126,0)</f>
        <v>0</v>
      </c>
      <c r="BG126" s="105">
        <f aca="true" t="shared" si="11" ref="BG126:BG131">IF(U126="zákl. přenesená",N126,0)</f>
        <v>0</v>
      </c>
      <c r="BH126" s="105">
        <f aca="true" t="shared" si="12" ref="BH126:BH131">IF(U126="sníž. přenesená",N126,0)</f>
        <v>0</v>
      </c>
      <c r="BI126" s="105">
        <f aca="true" t="shared" si="13" ref="BI126:BI131">IF(U126="nulová",N126,0)</f>
        <v>0</v>
      </c>
      <c r="BJ126" s="18" t="s">
        <v>25</v>
      </c>
      <c r="BK126" s="105">
        <f aca="true" t="shared" si="14" ref="BK126:BK131">ROUND(L126*K126,2)</f>
        <v>0</v>
      </c>
      <c r="BL126" s="18" t="s">
        <v>148</v>
      </c>
      <c r="BM126" s="18" t="s">
        <v>156</v>
      </c>
    </row>
    <row r="127" spans="2:65" s="1" customFormat="1" ht="38.25" customHeight="1">
      <c r="B127" s="34"/>
      <c r="C127" s="162" t="s">
        <v>148</v>
      </c>
      <c r="D127" s="162" t="s">
        <v>144</v>
      </c>
      <c r="E127" s="163" t="s">
        <v>157</v>
      </c>
      <c r="F127" s="236" t="s">
        <v>158</v>
      </c>
      <c r="G127" s="236"/>
      <c r="H127" s="236"/>
      <c r="I127" s="236"/>
      <c r="J127" s="164" t="s">
        <v>147</v>
      </c>
      <c r="K127" s="165">
        <v>820</v>
      </c>
      <c r="L127" s="237">
        <v>0</v>
      </c>
      <c r="M127" s="238"/>
      <c r="N127" s="239">
        <f t="shared" si="5"/>
        <v>0</v>
      </c>
      <c r="O127" s="239"/>
      <c r="P127" s="239"/>
      <c r="Q127" s="239"/>
      <c r="R127" s="36"/>
      <c r="T127" s="166" t="s">
        <v>23</v>
      </c>
      <c r="U127" s="43" t="s">
        <v>47</v>
      </c>
      <c r="V127" s="35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8" t="s">
        <v>148</v>
      </c>
      <c r="AT127" s="18" t="s">
        <v>144</v>
      </c>
      <c r="AU127" s="18" t="s">
        <v>105</v>
      </c>
      <c r="AY127" s="18" t="s">
        <v>143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25</v>
      </c>
      <c r="BK127" s="105">
        <f t="shared" si="14"/>
        <v>0</v>
      </c>
      <c r="BL127" s="18" t="s">
        <v>148</v>
      </c>
      <c r="BM127" s="18" t="s">
        <v>159</v>
      </c>
    </row>
    <row r="128" spans="2:65" s="1" customFormat="1" ht="25.5" customHeight="1">
      <c r="B128" s="34"/>
      <c r="C128" s="162" t="s">
        <v>160</v>
      </c>
      <c r="D128" s="162" t="s">
        <v>144</v>
      </c>
      <c r="E128" s="163" t="s">
        <v>161</v>
      </c>
      <c r="F128" s="236" t="s">
        <v>162</v>
      </c>
      <c r="G128" s="236"/>
      <c r="H128" s="236"/>
      <c r="I128" s="236"/>
      <c r="J128" s="164" t="s">
        <v>147</v>
      </c>
      <c r="K128" s="165">
        <v>820</v>
      </c>
      <c r="L128" s="237">
        <v>0</v>
      </c>
      <c r="M128" s="238"/>
      <c r="N128" s="239">
        <f t="shared" si="5"/>
        <v>0</v>
      </c>
      <c r="O128" s="239"/>
      <c r="P128" s="239"/>
      <c r="Q128" s="239"/>
      <c r="R128" s="36"/>
      <c r="T128" s="166" t="s">
        <v>23</v>
      </c>
      <c r="U128" s="43" t="s">
        <v>47</v>
      </c>
      <c r="V128" s="35"/>
      <c r="W128" s="167">
        <f t="shared" si="6"/>
        <v>0</v>
      </c>
      <c r="X128" s="167">
        <v>0</v>
      </c>
      <c r="Y128" s="167">
        <f t="shared" si="7"/>
        <v>0</v>
      </c>
      <c r="Z128" s="167">
        <v>0</v>
      </c>
      <c r="AA128" s="168">
        <f t="shared" si="8"/>
        <v>0</v>
      </c>
      <c r="AR128" s="18" t="s">
        <v>148</v>
      </c>
      <c r="AT128" s="18" t="s">
        <v>144</v>
      </c>
      <c r="AU128" s="18" t="s">
        <v>105</v>
      </c>
      <c r="AY128" s="18" t="s">
        <v>143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25</v>
      </c>
      <c r="BK128" s="105">
        <f t="shared" si="14"/>
        <v>0</v>
      </c>
      <c r="BL128" s="18" t="s">
        <v>148</v>
      </c>
      <c r="BM128" s="18" t="s">
        <v>163</v>
      </c>
    </row>
    <row r="129" spans="2:65" s="1" customFormat="1" ht="25.5" customHeight="1">
      <c r="B129" s="34"/>
      <c r="C129" s="162" t="s">
        <v>164</v>
      </c>
      <c r="D129" s="162" t="s">
        <v>144</v>
      </c>
      <c r="E129" s="163" t="s">
        <v>165</v>
      </c>
      <c r="F129" s="236" t="s">
        <v>166</v>
      </c>
      <c r="G129" s="236"/>
      <c r="H129" s="236"/>
      <c r="I129" s="236"/>
      <c r="J129" s="164" t="s">
        <v>147</v>
      </c>
      <c r="K129" s="165">
        <v>820</v>
      </c>
      <c r="L129" s="237">
        <v>0</v>
      </c>
      <c r="M129" s="238"/>
      <c r="N129" s="239">
        <f t="shared" si="5"/>
        <v>0</v>
      </c>
      <c r="O129" s="239"/>
      <c r="P129" s="239"/>
      <c r="Q129" s="239"/>
      <c r="R129" s="36"/>
      <c r="T129" s="166" t="s">
        <v>23</v>
      </c>
      <c r="U129" s="43" t="s">
        <v>47</v>
      </c>
      <c r="V129" s="35"/>
      <c r="W129" s="167">
        <f t="shared" si="6"/>
        <v>0</v>
      </c>
      <c r="X129" s="167">
        <v>0.00601</v>
      </c>
      <c r="Y129" s="167">
        <f t="shared" si="7"/>
        <v>4.9281999999999995</v>
      </c>
      <c r="Z129" s="167">
        <v>0</v>
      </c>
      <c r="AA129" s="168">
        <f t="shared" si="8"/>
        <v>0</v>
      </c>
      <c r="AR129" s="18" t="s">
        <v>148</v>
      </c>
      <c r="AT129" s="18" t="s">
        <v>144</v>
      </c>
      <c r="AU129" s="18" t="s">
        <v>105</v>
      </c>
      <c r="AY129" s="18" t="s">
        <v>143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25</v>
      </c>
      <c r="BK129" s="105">
        <f t="shared" si="14"/>
        <v>0</v>
      </c>
      <c r="BL129" s="18" t="s">
        <v>148</v>
      </c>
      <c r="BM129" s="18" t="s">
        <v>167</v>
      </c>
    </row>
    <row r="130" spans="2:65" s="1" customFormat="1" ht="25.5" customHeight="1">
      <c r="B130" s="34"/>
      <c r="C130" s="162" t="s">
        <v>168</v>
      </c>
      <c r="D130" s="162" t="s">
        <v>144</v>
      </c>
      <c r="E130" s="163" t="s">
        <v>169</v>
      </c>
      <c r="F130" s="236" t="s">
        <v>170</v>
      </c>
      <c r="G130" s="236"/>
      <c r="H130" s="236"/>
      <c r="I130" s="236"/>
      <c r="J130" s="164" t="s">
        <v>147</v>
      </c>
      <c r="K130" s="165">
        <v>820</v>
      </c>
      <c r="L130" s="237">
        <v>0</v>
      </c>
      <c r="M130" s="238"/>
      <c r="N130" s="239">
        <f t="shared" si="5"/>
        <v>0</v>
      </c>
      <c r="O130" s="239"/>
      <c r="P130" s="239"/>
      <c r="Q130" s="239"/>
      <c r="R130" s="36"/>
      <c r="T130" s="166" t="s">
        <v>23</v>
      </c>
      <c r="U130" s="43" t="s">
        <v>47</v>
      </c>
      <c r="V130" s="35"/>
      <c r="W130" s="167">
        <f t="shared" si="6"/>
        <v>0</v>
      </c>
      <c r="X130" s="167">
        <v>0</v>
      </c>
      <c r="Y130" s="167">
        <f t="shared" si="7"/>
        <v>0</v>
      </c>
      <c r="Z130" s="167">
        <v>0</v>
      </c>
      <c r="AA130" s="168">
        <f t="shared" si="8"/>
        <v>0</v>
      </c>
      <c r="AR130" s="18" t="s">
        <v>148</v>
      </c>
      <c r="AT130" s="18" t="s">
        <v>144</v>
      </c>
      <c r="AU130" s="18" t="s">
        <v>105</v>
      </c>
      <c r="AY130" s="18" t="s">
        <v>143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25</v>
      </c>
      <c r="BK130" s="105">
        <f t="shared" si="14"/>
        <v>0</v>
      </c>
      <c r="BL130" s="18" t="s">
        <v>148</v>
      </c>
      <c r="BM130" s="18" t="s">
        <v>171</v>
      </c>
    </row>
    <row r="131" spans="2:65" s="1" customFormat="1" ht="38.25" customHeight="1">
      <c r="B131" s="34"/>
      <c r="C131" s="162" t="s">
        <v>172</v>
      </c>
      <c r="D131" s="162" t="s">
        <v>144</v>
      </c>
      <c r="E131" s="163" t="s">
        <v>173</v>
      </c>
      <c r="F131" s="236" t="s">
        <v>174</v>
      </c>
      <c r="G131" s="236"/>
      <c r="H131" s="236"/>
      <c r="I131" s="236"/>
      <c r="J131" s="164" t="s">
        <v>147</v>
      </c>
      <c r="K131" s="165">
        <v>820</v>
      </c>
      <c r="L131" s="237">
        <v>0</v>
      </c>
      <c r="M131" s="238"/>
      <c r="N131" s="239">
        <f t="shared" si="5"/>
        <v>0</v>
      </c>
      <c r="O131" s="239"/>
      <c r="P131" s="239"/>
      <c r="Q131" s="239"/>
      <c r="R131" s="36"/>
      <c r="T131" s="166" t="s">
        <v>23</v>
      </c>
      <c r="U131" s="43" t="s">
        <v>47</v>
      </c>
      <c r="V131" s="35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8" t="s">
        <v>148</v>
      </c>
      <c r="AT131" s="18" t="s">
        <v>144</v>
      </c>
      <c r="AU131" s="18" t="s">
        <v>105</v>
      </c>
      <c r="AY131" s="18" t="s">
        <v>143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25</v>
      </c>
      <c r="BK131" s="105">
        <f t="shared" si="14"/>
        <v>0</v>
      </c>
      <c r="BL131" s="18" t="s">
        <v>148</v>
      </c>
      <c r="BM131" s="18" t="s">
        <v>175</v>
      </c>
    </row>
    <row r="132" spans="2:63" s="9" customFormat="1" ht="29.25" customHeight="1">
      <c r="B132" s="151"/>
      <c r="C132" s="152"/>
      <c r="D132" s="161" t="s">
        <v>118</v>
      </c>
      <c r="E132" s="161"/>
      <c r="F132" s="161"/>
      <c r="G132" s="161"/>
      <c r="H132" s="161"/>
      <c r="I132" s="161"/>
      <c r="J132" s="161"/>
      <c r="K132" s="161"/>
      <c r="L132" s="161"/>
      <c r="M132" s="161"/>
      <c r="N132" s="245">
        <f>BK132</f>
        <v>0</v>
      </c>
      <c r="O132" s="246"/>
      <c r="P132" s="246"/>
      <c r="Q132" s="246"/>
      <c r="R132" s="154"/>
      <c r="T132" s="155"/>
      <c r="U132" s="152"/>
      <c r="V132" s="152"/>
      <c r="W132" s="156">
        <f>SUM(W133:W135)</f>
        <v>0</v>
      </c>
      <c r="X132" s="152"/>
      <c r="Y132" s="156">
        <f>SUM(Y133:Y135)</f>
        <v>11.49352</v>
      </c>
      <c r="Z132" s="152"/>
      <c r="AA132" s="157">
        <f>SUM(AA133:AA135)</f>
        <v>0</v>
      </c>
      <c r="AR132" s="158" t="s">
        <v>25</v>
      </c>
      <c r="AT132" s="159" t="s">
        <v>81</v>
      </c>
      <c r="AU132" s="159" t="s">
        <v>25</v>
      </c>
      <c r="AY132" s="158" t="s">
        <v>143</v>
      </c>
      <c r="BK132" s="160">
        <f>SUM(BK133:BK135)</f>
        <v>0</v>
      </c>
    </row>
    <row r="133" spans="2:65" s="1" customFormat="1" ht="25.5" customHeight="1">
      <c r="B133" s="34"/>
      <c r="C133" s="162" t="s">
        <v>176</v>
      </c>
      <c r="D133" s="162" t="s">
        <v>144</v>
      </c>
      <c r="E133" s="163" t="s">
        <v>177</v>
      </c>
      <c r="F133" s="236" t="s">
        <v>178</v>
      </c>
      <c r="G133" s="236"/>
      <c r="H133" s="236"/>
      <c r="I133" s="236"/>
      <c r="J133" s="164" t="s">
        <v>179</v>
      </c>
      <c r="K133" s="165">
        <v>1</v>
      </c>
      <c r="L133" s="237">
        <v>0</v>
      </c>
      <c r="M133" s="238"/>
      <c r="N133" s="239">
        <f>ROUND(L133*K133,2)</f>
        <v>0</v>
      </c>
      <c r="O133" s="239"/>
      <c r="P133" s="239"/>
      <c r="Q133" s="239"/>
      <c r="R133" s="36"/>
      <c r="T133" s="166" t="s">
        <v>23</v>
      </c>
      <c r="U133" s="43" t="s">
        <v>47</v>
      </c>
      <c r="V133" s="35"/>
      <c r="W133" s="167">
        <f>V133*K133</f>
        <v>0</v>
      </c>
      <c r="X133" s="167">
        <v>0.42368</v>
      </c>
      <c r="Y133" s="167">
        <f>X133*K133</f>
        <v>0.42368</v>
      </c>
      <c r="Z133" s="167">
        <v>0</v>
      </c>
      <c r="AA133" s="168">
        <f>Z133*K133</f>
        <v>0</v>
      </c>
      <c r="AR133" s="18" t="s">
        <v>148</v>
      </c>
      <c r="AT133" s="18" t="s">
        <v>144</v>
      </c>
      <c r="AU133" s="18" t="s">
        <v>105</v>
      </c>
      <c r="AY133" s="18" t="s">
        <v>143</v>
      </c>
      <c r="BE133" s="105">
        <f>IF(U133="základní",N133,0)</f>
        <v>0</v>
      </c>
      <c r="BF133" s="105">
        <f>IF(U133="snížená",N133,0)</f>
        <v>0</v>
      </c>
      <c r="BG133" s="105">
        <f>IF(U133="zákl. přenesená",N133,0)</f>
        <v>0</v>
      </c>
      <c r="BH133" s="105">
        <f>IF(U133="sníž. přenesená",N133,0)</f>
        <v>0</v>
      </c>
      <c r="BI133" s="105">
        <f>IF(U133="nulová",N133,0)</f>
        <v>0</v>
      </c>
      <c r="BJ133" s="18" t="s">
        <v>25</v>
      </c>
      <c r="BK133" s="105">
        <f>ROUND(L133*K133,2)</f>
        <v>0</v>
      </c>
      <c r="BL133" s="18" t="s">
        <v>148</v>
      </c>
      <c r="BM133" s="18" t="s">
        <v>180</v>
      </c>
    </row>
    <row r="134" spans="2:65" s="1" customFormat="1" ht="25.5" customHeight="1">
      <c r="B134" s="34"/>
      <c r="C134" s="162" t="s">
        <v>30</v>
      </c>
      <c r="D134" s="162" t="s">
        <v>144</v>
      </c>
      <c r="E134" s="163" t="s">
        <v>181</v>
      </c>
      <c r="F134" s="236" t="s">
        <v>182</v>
      </c>
      <c r="G134" s="236"/>
      <c r="H134" s="236"/>
      <c r="I134" s="236"/>
      <c r="J134" s="164" t="s">
        <v>179</v>
      </c>
      <c r="K134" s="165">
        <v>13</v>
      </c>
      <c r="L134" s="237">
        <v>0</v>
      </c>
      <c r="M134" s="238"/>
      <c r="N134" s="239">
        <f>ROUND(L134*K134,2)</f>
        <v>0</v>
      </c>
      <c r="O134" s="239"/>
      <c r="P134" s="239"/>
      <c r="Q134" s="239"/>
      <c r="R134" s="36"/>
      <c r="T134" s="166" t="s">
        <v>23</v>
      </c>
      <c r="U134" s="43" t="s">
        <v>47</v>
      </c>
      <c r="V134" s="35"/>
      <c r="W134" s="167">
        <f>V134*K134</f>
        <v>0</v>
      </c>
      <c r="X134" s="167">
        <v>0.4208</v>
      </c>
      <c r="Y134" s="167">
        <f>X134*K134</f>
        <v>5.4704</v>
      </c>
      <c r="Z134" s="167">
        <v>0</v>
      </c>
      <c r="AA134" s="168">
        <f>Z134*K134</f>
        <v>0</v>
      </c>
      <c r="AR134" s="18" t="s">
        <v>148</v>
      </c>
      <c r="AT134" s="18" t="s">
        <v>144</v>
      </c>
      <c r="AU134" s="18" t="s">
        <v>105</v>
      </c>
      <c r="AY134" s="18" t="s">
        <v>143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8" t="s">
        <v>25</v>
      </c>
      <c r="BK134" s="105">
        <f>ROUND(L134*K134,2)</f>
        <v>0</v>
      </c>
      <c r="BL134" s="18" t="s">
        <v>148</v>
      </c>
      <c r="BM134" s="18" t="s">
        <v>183</v>
      </c>
    </row>
    <row r="135" spans="2:65" s="1" customFormat="1" ht="38.25" customHeight="1">
      <c r="B135" s="34"/>
      <c r="C135" s="162" t="s">
        <v>184</v>
      </c>
      <c r="D135" s="162" t="s">
        <v>144</v>
      </c>
      <c r="E135" s="163" t="s">
        <v>185</v>
      </c>
      <c r="F135" s="236" t="s">
        <v>186</v>
      </c>
      <c r="G135" s="236"/>
      <c r="H135" s="236"/>
      <c r="I135" s="236"/>
      <c r="J135" s="164" t="s">
        <v>179</v>
      </c>
      <c r="K135" s="165">
        <v>18</v>
      </c>
      <c r="L135" s="237">
        <v>0</v>
      </c>
      <c r="M135" s="238"/>
      <c r="N135" s="239">
        <f>ROUND(L135*K135,2)</f>
        <v>0</v>
      </c>
      <c r="O135" s="239"/>
      <c r="P135" s="239"/>
      <c r="Q135" s="239"/>
      <c r="R135" s="36"/>
      <c r="T135" s="166" t="s">
        <v>23</v>
      </c>
      <c r="U135" s="43" t="s">
        <v>47</v>
      </c>
      <c r="V135" s="35"/>
      <c r="W135" s="167">
        <f>V135*K135</f>
        <v>0</v>
      </c>
      <c r="X135" s="167">
        <v>0.31108</v>
      </c>
      <c r="Y135" s="167">
        <f>X135*K135</f>
        <v>5.59944</v>
      </c>
      <c r="Z135" s="167">
        <v>0</v>
      </c>
      <c r="AA135" s="168">
        <f>Z135*K135</f>
        <v>0</v>
      </c>
      <c r="AR135" s="18" t="s">
        <v>148</v>
      </c>
      <c r="AT135" s="18" t="s">
        <v>144</v>
      </c>
      <c r="AU135" s="18" t="s">
        <v>105</v>
      </c>
      <c r="AY135" s="18" t="s">
        <v>143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8" t="s">
        <v>25</v>
      </c>
      <c r="BK135" s="105">
        <f>ROUND(L135*K135,2)</f>
        <v>0</v>
      </c>
      <c r="BL135" s="18" t="s">
        <v>148</v>
      </c>
      <c r="BM135" s="18" t="s">
        <v>187</v>
      </c>
    </row>
    <row r="136" spans="2:63" s="9" customFormat="1" ht="29.25" customHeight="1">
      <c r="B136" s="151"/>
      <c r="C136" s="152"/>
      <c r="D136" s="161" t="s">
        <v>119</v>
      </c>
      <c r="E136" s="161"/>
      <c r="F136" s="161"/>
      <c r="G136" s="161"/>
      <c r="H136" s="161"/>
      <c r="I136" s="161"/>
      <c r="J136" s="161"/>
      <c r="K136" s="161"/>
      <c r="L136" s="161"/>
      <c r="M136" s="161"/>
      <c r="N136" s="245">
        <f>BK136</f>
        <v>0</v>
      </c>
      <c r="O136" s="246"/>
      <c r="P136" s="246"/>
      <c r="Q136" s="246"/>
      <c r="R136" s="154"/>
      <c r="T136" s="155"/>
      <c r="U136" s="152"/>
      <c r="V136" s="152"/>
      <c r="W136" s="156">
        <f>W137</f>
        <v>0</v>
      </c>
      <c r="X136" s="152"/>
      <c r="Y136" s="156">
        <f>Y137</f>
        <v>64.9649</v>
      </c>
      <c r="Z136" s="152"/>
      <c r="AA136" s="157">
        <f>AA137</f>
        <v>0</v>
      </c>
      <c r="AR136" s="158" t="s">
        <v>25</v>
      </c>
      <c r="AT136" s="159" t="s">
        <v>81</v>
      </c>
      <c r="AU136" s="159" t="s">
        <v>25</v>
      </c>
      <c r="AY136" s="158" t="s">
        <v>143</v>
      </c>
      <c r="BK136" s="160">
        <f>BK137</f>
        <v>0</v>
      </c>
    </row>
    <row r="137" spans="2:65" s="1" customFormat="1" ht="38.25" customHeight="1">
      <c r="B137" s="34"/>
      <c r="C137" s="162" t="s">
        <v>188</v>
      </c>
      <c r="D137" s="162" t="s">
        <v>144</v>
      </c>
      <c r="E137" s="163" t="s">
        <v>189</v>
      </c>
      <c r="F137" s="236" t="s">
        <v>190</v>
      </c>
      <c r="G137" s="236"/>
      <c r="H137" s="236"/>
      <c r="I137" s="236"/>
      <c r="J137" s="164" t="s">
        <v>191</v>
      </c>
      <c r="K137" s="165">
        <v>130</v>
      </c>
      <c r="L137" s="237">
        <v>0</v>
      </c>
      <c r="M137" s="238"/>
      <c r="N137" s="239">
        <f>ROUND(L137*K137,2)</f>
        <v>0</v>
      </c>
      <c r="O137" s="239"/>
      <c r="P137" s="239"/>
      <c r="Q137" s="239"/>
      <c r="R137" s="36"/>
      <c r="T137" s="166" t="s">
        <v>23</v>
      </c>
      <c r="U137" s="43" t="s">
        <v>47</v>
      </c>
      <c r="V137" s="35"/>
      <c r="W137" s="167">
        <f>V137*K137</f>
        <v>0</v>
      </c>
      <c r="X137" s="167">
        <v>0.49973</v>
      </c>
      <c r="Y137" s="167">
        <f>X137*K137</f>
        <v>64.9649</v>
      </c>
      <c r="Z137" s="167">
        <v>0</v>
      </c>
      <c r="AA137" s="168">
        <f>Z137*K137</f>
        <v>0</v>
      </c>
      <c r="AR137" s="18" t="s">
        <v>148</v>
      </c>
      <c r="AT137" s="18" t="s">
        <v>144</v>
      </c>
      <c r="AU137" s="18" t="s">
        <v>105</v>
      </c>
      <c r="AY137" s="18" t="s">
        <v>143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8" t="s">
        <v>25</v>
      </c>
      <c r="BK137" s="105">
        <f>ROUND(L137*K137,2)</f>
        <v>0</v>
      </c>
      <c r="BL137" s="18" t="s">
        <v>148</v>
      </c>
      <c r="BM137" s="18" t="s">
        <v>192</v>
      </c>
    </row>
    <row r="138" spans="2:63" s="1" customFormat="1" ht="49.5" customHeight="1">
      <c r="B138" s="34"/>
      <c r="C138" s="35"/>
      <c r="D138" s="153" t="s">
        <v>193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247">
        <f>BK138</f>
        <v>0</v>
      </c>
      <c r="O138" s="248"/>
      <c r="P138" s="248"/>
      <c r="Q138" s="248"/>
      <c r="R138" s="36"/>
      <c r="T138" s="142"/>
      <c r="U138" s="55"/>
      <c r="V138" s="55"/>
      <c r="W138" s="55"/>
      <c r="X138" s="55"/>
      <c r="Y138" s="55"/>
      <c r="Z138" s="55"/>
      <c r="AA138" s="57"/>
      <c r="AT138" s="18" t="s">
        <v>81</v>
      </c>
      <c r="AU138" s="18" t="s">
        <v>82</v>
      </c>
      <c r="AY138" s="18" t="s">
        <v>194</v>
      </c>
      <c r="BK138" s="105">
        <v>0</v>
      </c>
    </row>
    <row r="139" spans="2:18" s="1" customFormat="1" ht="6.7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</sheetData>
  <sheetProtection sheet="1" objects="1" scenarios="1" formatColumns="0" formatRows="0"/>
  <mergeCells count="110">
    <mergeCell ref="N138:Q138"/>
    <mergeCell ref="H1:K1"/>
    <mergeCell ref="S2:AC2"/>
    <mergeCell ref="F135:I135"/>
    <mergeCell ref="L135:M135"/>
    <mergeCell ref="N135:Q135"/>
    <mergeCell ref="F137:I137"/>
    <mergeCell ref="L137:M137"/>
    <mergeCell ref="N137:Q137"/>
    <mergeCell ref="N120:Q120"/>
    <mergeCell ref="N121:Q121"/>
    <mergeCell ref="N122:Q122"/>
    <mergeCell ref="N125:Q125"/>
    <mergeCell ref="N132:Q132"/>
    <mergeCell ref="N136:Q136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ALES-PC\Aleš</dc:creator>
  <cp:keywords/>
  <dc:description/>
  <cp:lastModifiedBy>kreckov</cp:lastModifiedBy>
  <dcterms:created xsi:type="dcterms:W3CDTF">2018-03-12T07:14:35Z</dcterms:created>
  <dcterms:modified xsi:type="dcterms:W3CDTF">2018-06-18T06:18:38Z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